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02"/>
  <workbookPr/>
  <mc:AlternateContent xmlns:mc="http://schemas.openxmlformats.org/markup-compatibility/2006">
    <mc:Choice Requires="x15">
      <x15ac:absPath xmlns:x15ac="http://schemas.microsoft.com/office/spreadsheetml/2010/11/ac" url="https://elevateenergy1-my.sharepoint.com/personal/emily_chan_elevatenp_org/Documents/Desktop/"/>
    </mc:Choice>
  </mc:AlternateContent>
  <xr:revisionPtr revIDLastSave="87" documentId="8_{691269B9-E033-443A-842D-477B04B68F17}" xr6:coauthVersionLast="47" xr6:coauthVersionMax="47" xr10:uidLastSave="{3FA7BED3-A1FC-411F-B9C0-874E57CA23A9}"/>
  <bookViews>
    <workbookView xWindow="-120" yWindow="-120" windowWidth="38640" windowHeight="21390" xr2:uid="{4AF8EBC9-F1D9-4CA1-B46A-89A39360E729}"/>
  </bookViews>
  <sheets>
    <sheet name="EJC Projects" sheetId="1" r:id="rId1"/>
  </sheets>
  <externalReferences>
    <externalReference r:id="rId2"/>
  </externalReferences>
  <definedNames>
    <definedName name="_xlnm._FilterDatabase" localSheetId="0" hidden="1">'EJC Projects'!$A$2:$R$10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7" i="1" l="1"/>
  <c r="W27" i="1"/>
  <c r="V27" i="1"/>
  <c r="X26" i="1"/>
  <c r="W26" i="1"/>
  <c r="V26" i="1"/>
  <c r="X25" i="1"/>
  <c r="W25" i="1"/>
  <c r="V25" i="1"/>
  <c r="X24" i="1"/>
  <c r="W24" i="1"/>
  <c r="V24" i="1"/>
  <c r="X23" i="1"/>
  <c r="W23" i="1"/>
  <c r="V23" i="1"/>
  <c r="X22" i="1"/>
  <c r="W22" i="1"/>
  <c r="V22" i="1"/>
  <c r="X21" i="1"/>
  <c r="W21" i="1"/>
  <c r="V21" i="1"/>
  <c r="V20" i="1"/>
  <c r="W18" i="1"/>
  <c r="W17" i="1"/>
  <c r="X17" i="1" s="1"/>
  <c r="W16" i="1"/>
  <c r="W15" i="1"/>
  <c r="W10" i="1"/>
  <c r="X10" i="1" s="1"/>
  <c r="W9" i="1"/>
  <c r="W8" i="1"/>
  <c r="X8" i="1" s="1"/>
  <c r="W7" i="1"/>
  <c r="X7" i="1" s="1"/>
  <c r="W6" i="1"/>
  <c r="X6" i="1" s="1"/>
  <c r="S6" i="1"/>
  <c r="O6" i="1"/>
  <c r="M6" i="1"/>
  <c r="K6" i="1"/>
  <c r="I6" i="1"/>
  <c r="G6" i="1"/>
  <c r="W5" i="1"/>
  <c r="X5" i="1" s="1"/>
  <c r="S5" i="1"/>
  <c r="O5" i="1"/>
  <c r="M5" i="1"/>
  <c r="K5" i="1"/>
  <c r="I5" i="1"/>
  <c r="G5" i="1"/>
  <c r="W4" i="1"/>
  <c r="X4" i="1" s="1"/>
  <c r="S4" i="1"/>
  <c r="O4" i="1"/>
  <c r="M4" i="1"/>
  <c r="K4" i="1"/>
  <c r="I4" i="1"/>
  <c r="G4" i="1"/>
  <c r="W3" i="1"/>
  <c r="X3" i="1" s="1"/>
  <c r="S3" i="1"/>
  <c r="O3" i="1"/>
  <c r="W14" i="1" s="1"/>
  <c r="X14" i="1" s="1"/>
  <c r="M3" i="1"/>
  <c r="K3" i="1"/>
  <c r="W13" i="1" s="1"/>
  <c r="I3" i="1"/>
  <c r="G3" i="1"/>
  <c r="W11" i="1" l="1"/>
  <c r="X11" i="1" s="1"/>
  <c r="X13" i="1"/>
  <c r="X9" i="1"/>
  <c r="X15" i="1"/>
  <c r="X16" i="1"/>
  <c r="W12" i="1"/>
  <c r="X12" i="1" s="1"/>
</calcChain>
</file>

<file path=xl/sharedStrings.xml><?xml version="1.0" encoding="utf-8"?>
<sst xmlns="http://schemas.openxmlformats.org/spreadsheetml/2006/main" count="82" uniqueCount="51">
  <si>
    <t>2024-2025 Rank Scores: Community Solar Sub-Program</t>
  </si>
  <si>
    <t>Project ID</t>
  </si>
  <si>
    <t>Type of Project</t>
  </si>
  <si>
    <t>REC Value ($)</t>
  </si>
  <si>
    <t>Projected Project Size (AC kW) Formula</t>
  </si>
  <si>
    <t>Size Points</t>
  </si>
  <si>
    <t>Region for Regional Environmental Justice Score</t>
  </si>
  <si>
    <t>Regional Environmental Justice Score Points</t>
  </si>
  <si>
    <t>Is this an Energy Sovereignty Project?</t>
  </si>
  <si>
    <t>Energy Sovereignty Points</t>
  </si>
  <si>
    <t>Environmental Justice Community?</t>
  </si>
  <si>
    <t>Environmental Justice Community Points (not used in the EJC stage)</t>
  </si>
  <si>
    <t>Low-Income Census Tract</t>
  </si>
  <si>
    <t>Low-Income Census Tract Points</t>
  </si>
  <si>
    <t>Minority and Women-Owned Business (M/WBE)</t>
  </si>
  <si>
    <t>M/WBE Points</t>
  </si>
  <si>
    <t>Anchor Type
Non Profit and Public Facilities</t>
  </si>
  <si>
    <t>Anchor Type Project Host (yes/no)</t>
  </si>
  <si>
    <t>Anchor Type Critical Service Provider (yes/no)</t>
  </si>
  <si>
    <t>Anchor Type Points</t>
  </si>
  <si>
    <t>Total Points</t>
  </si>
  <si>
    <t>Category</t>
  </si>
  <si>
    <t>Total Incentive Value</t>
  </si>
  <si>
    <t>Percentage of Total Incentive Value</t>
  </si>
  <si>
    <t>Points</t>
  </si>
  <si>
    <t>P-10017-PY7</t>
  </si>
  <si>
    <t>Community Solar</t>
  </si>
  <si>
    <t>Cook</t>
  </si>
  <si>
    <t>No</t>
  </si>
  <si>
    <t>Yes</t>
  </si>
  <si>
    <t>Size &gt;1000</t>
  </si>
  <si>
    <t>P-10072-PY7</t>
  </si>
  <si>
    <t>Size &gt;500&lt;=1000</t>
  </si>
  <si>
    <t>P-10146-PY7</t>
  </si>
  <si>
    <t>Size &gt;100&lt;=500</t>
  </si>
  <si>
    <t>P-10167-PY7</t>
  </si>
  <si>
    <t>North East</t>
  </si>
  <si>
    <t>Size &lt;=100</t>
  </si>
  <si>
    <t>This table lists all of the project attributes on which project selection is based. Scores are listed only for those categories where scores are predetermined based on the inherent characteristics of the projects.
The Minority/Women-owned Business Enterprise (MWBE) designation includes both Approved Vendors that are themselves a MWBE as well as Approved Vendors that have made a commitment to subcontracting with a MWBE for their given project.</t>
  </si>
  <si>
    <t>EJ Region - Highest Regional EJ Score</t>
  </si>
  <si>
    <t>EJ Region - Second Highest Regional EJ Score</t>
  </si>
  <si>
    <t>EJ Region - No RECs to date</t>
  </si>
  <si>
    <t>EJ Region - All Other Regions</t>
  </si>
  <si>
    <t>ES - Yes</t>
  </si>
  <si>
    <t>EJC - Yes</t>
  </si>
  <si>
    <t>LI CT - Yes</t>
  </si>
  <si>
    <t>WMBE - Yes</t>
  </si>
  <si>
    <t>Anchor Type NP/PF</t>
  </si>
  <si>
    <t>Anchor Type PH</t>
  </si>
  <si>
    <t>Anchor Type CSP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</si>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</sst>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8">
    <font>
      <sz val="11"/>
      <color theme="1"/>
      <name val="Aptos Narrow"/>
      <family val="2"/>
      <scheme val="minor"/>
    </font>
    <font>
      <sz val="11"/>
      <color theme="1"/>
      <name val="Aptos Narrow"/>
      <family val="2"/>
      <scheme val="minor"/>
    </font>
    <font>
      <sz val="14"/>
      <color theme="1"/>
      <name val="Calibri"/>
      <family val="2"/>
    </font>
    <font>
      <sz val="14"/>
      <color rgb="FF1C245E"/>
      <name val="Calibri"/>
      <family val="2"/>
    </font>
    <font>
      <b/>
      <sz val="14"/>
      <color theme="0"/>
      <name val="Calibri"/>
      <family val="2"/>
    </font>
    <font>
      <sz val="14"/>
      <color rgb="FF000000"/>
      <name val="Calibri"/>
      <family val="2"/>
    </font>
    <font>
      <sz val="14"/>
      <name val="Calibri"/>
      <family val="2"/>
    </font>
    <font>
      <b/>
      <sz val="36"/>
      <color rgb="FF1C245E"/>
      <name val="Calibri"/>
      <family val="2"/>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1C245E"/>
        <bgColor theme="7"/>
      </patternFill>
    </fill>
    <fill>
      <patternFill patternType="solid">
        <fgColor rgb="FF1C245E"/>
        <bgColor theme="4"/>
      </patternFill>
    </fill>
    <fill>
      <patternFill patternType="solid">
        <fgColor rgb="FF1C245E"/>
        <bgColor indexed="64"/>
      </patternFill>
    </fill>
  </fills>
  <borders count="20">
    <border>
      <left/>
      <right/>
      <top/>
      <bottom/>
      <diagonal/>
    </border>
    <border>
      <left/>
      <right/>
      <top style="thin">
        <color theme="7"/>
      </top>
      <bottom style="thin">
        <color theme="7"/>
      </bottom>
      <diagonal/>
    </border>
    <border>
      <left/>
      <right/>
      <top/>
      <bottom style="thin">
        <color theme="7"/>
      </bottom>
      <diagonal/>
    </border>
    <border>
      <left/>
      <right style="thin">
        <color theme="7"/>
      </right>
      <top/>
      <bottom style="thin">
        <color theme="7"/>
      </bottom>
      <diagonal/>
    </border>
    <border>
      <left style="thin">
        <color theme="7"/>
      </left>
      <right/>
      <top style="thin">
        <color theme="7"/>
      </top>
      <bottom style="thin">
        <color theme="7"/>
      </bottom>
      <diagonal/>
    </border>
    <border>
      <left/>
      <right style="thin">
        <color theme="7"/>
      </right>
      <top style="thin">
        <color theme="7"/>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7"/>
      </left>
      <right/>
      <top style="thin">
        <color theme="7"/>
      </top>
      <bottom/>
      <diagonal/>
    </border>
    <border>
      <left/>
      <right/>
      <top style="thin">
        <color theme="7"/>
      </top>
      <bottom/>
      <diagonal/>
    </border>
    <border>
      <left style="thin">
        <color theme="4"/>
      </left>
      <right style="thin">
        <color theme="4"/>
      </right>
      <top style="thin">
        <color theme="4"/>
      </top>
      <bottom style="thin">
        <color theme="4"/>
      </bottom>
      <diagonal/>
    </border>
    <border>
      <left style="thin">
        <color theme="4"/>
      </left>
      <right style="thin">
        <color indexed="64"/>
      </right>
      <top style="thin">
        <color theme="4"/>
      </top>
      <bottom style="thin">
        <color theme="4"/>
      </bottom>
      <diagonal/>
    </border>
    <border>
      <left/>
      <right style="thin">
        <color theme="7"/>
      </right>
      <top style="thin">
        <color theme="7"/>
      </top>
      <bottom style="thin">
        <color theme="7"/>
      </bottom>
      <diagonal/>
    </border>
    <border>
      <left style="thin">
        <color theme="4"/>
      </left>
      <right style="thin">
        <color theme="4"/>
      </right>
      <top/>
      <bottom style="thin">
        <color theme="4"/>
      </bottom>
      <diagonal/>
    </border>
    <border>
      <left style="thin">
        <color theme="4"/>
      </left>
      <right style="thin">
        <color indexed="6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right/>
      <top style="thin">
        <color rgb="FF1C245E"/>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0">
    <xf numFmtId="0" fontId="0" fillId="0" borderId="0" xfId="0"/>
    <xf numFmtId="0" fontId="2" fillId="0" borderId="0" xfId="0" applyFont="1" applyAlignment="1">
      <alignment horizontal="center" vertical="center" wrapText="1"/>
    </xf>
    <xf numFmtId="0" fontId="2" fillId="0" borderId="0" xfId="0" applyFont="1"/>
    <xf numFmtId="2" fontId="2" fillId="0" borderId="3" xfId="0" applyNumberFormat="1" applyFont="1" applyBorder="1" applyAlignment="1">
      <alignment horizontal="center"/>
    </xf>
    <xf numFmtId="49" fontId="2" fillId="0" borderId="9" xfId="0" applyNumberFormat="1" applyFont="1" applyBorder="1" applyAlignment="1">
      <alignment wrapText="1"/>
    </xf>
    <xf numFmtId="49" fontId="2" fillId="0" borderId="10" xfId="0" applyNumberFormat="1" applyFont="1" applyBorder="1" applyAlignment="1">
      <alignment wrapText="1"/>
    </xf>
    <xf numFmtId="44" fontId="2" fillId="0" borderId="10" xfId="1" applyFont="1" applyBorder="1" applyAlignment="1">
      <alignment horizontal="right" wrapText="1"/>
    </xf>
    <xf numFmtId="0" fontId="2" fillId="0" borderId="10" xfId="0" applyFont="1" applyBorder="1" applyAlignment="1">
      <alignment horizontal="right" wrapText="1"/>
    </xf>
    <xf numFmtId="0" fontId="2" fillId="0" borderId="1" xfId="0" applyFont="1" applyBorder="1" applyAlignment="1">
      <alignment horizontal="center" wrapText="1"/>
    </xf>
    <xf numFmtId="0" fontId="2" fillId="0" borderId="10" xfId="0" applyFont="1" applyBorder="1"/>
    <xf numFmtId="0" fontId="5" fillId="0" borderId="10" xfId="0" applyFont="1" applyBorder="1" applyAlignment="1">
      <alignment horizontal="center"/>
    </xf>
    <xf numFmtId="49" fontId="2" fillId="0" borderId="10" xfId="0" applyNumberFormat="1" applyFont="1" applyBorder="1" applyAlignment="1">
      <alignment horizontal="center" wrapText="1"/>
    </xf>
    <xf numFmtId="2" fontId="6" fillId="0" borderId="1" xfId="0" applyNumberFormat="1" applyFont="1" applyBorder="1" applyAlignment="1">
      <alignment horizontal="center" vertical="center" wrapText="1"/>
    </xf>
    <xf numFmtId="0" fontId="2" fillId="2" borderId="11" xfId="0" applyFont="1" applyFill="1" applyBorder="1"/>
    <xf numFmtId="44" fontId="2" fillId="2" borderId="11" xfId="1" applyFont="1" applyFill="1" applyBorder="1"/>
    <xf numFmtId="9" fontId="2" fillId="2" borderId="11" xfId="2" applyFont="1" applyFill="1" applyBorder="1" applyAlignment="1">
      <alignment horizontal="center"/>
    </xf>
    <xf numFmtId="164" fontId="2" fillId="2" borderId="12" xfId="0" applyNumberFormat="1" applyFont="1" applyFill="1" applyBorder="1" applyAlignment="1">
      <alignment horizontal="center"/>
    </xf>
    <xf numFmtId="0" fontId="2" fillId="0" borderId="1" xfId="0" applyFont="1" applyBorder="1" applyAlignment="1">
      <alignment horizontal="center"/>
    </xf>
    <xf numFmtId="2" fontId="2" fillId="0" borderId="13" xfId="0" applyNumberFormat="1" applyFont="1" applyBorder="1" applyAlignment="1">
      <alignment horizontal="center" wrapText="1"/>
    </xf>
    <xf numFmtId="0" fontId="2" fillId="0" borderId="11" xfId="0" applyFont="1" applyBorder="1"/>
    <xf numFmtId="44" fontId="2" fillId="3" borderId="11" xfId="1" applyFont="1" applyFill="1" applyBorder="1"/>
    <xf numFmtId="9" fontId="2" fillId="3" borderId="11" xfId="2" applyFont="1" applyFill="1" applyBorder="1" applyAlignment="1">
      <alignment horizontal="center"/>
    </xf>
    <xf numFmtId="0" fontId="2" fillId="3" borderId="14" xfId="0" applyFont="1" applyFill="1" applyBorder="1" applyAlignment="1">
      <alignment horizontal="center"/>
    </xf>
    <xf numFmtId="0" fontId="2" fillId="3" borderId="11" xfId="0" applyFont="1" applyFill="1" applyBorder="1" applyAlignment="1">
      <alignment horizontal="center"/>
    </xf>
    <xf numFmtId="44" fontId="2" fillId="0" borderId="11" xfId="0" applyNumberFormat="1" applyFont="1" applyBorder="1"/>
    <xf numFmtId="0" fontId="2" fillId="0" borderId="11" xfId="0" applyFont="1" applyBorder="1" applyAlignment="1">
      <alignment horizontal="center"/>
    </xf>
    <xf numFmtId="0" fontId="2" fillId="2" borderId="12" xfId="0" applyFont="1" applyFill="1" applyBorder="1" applyAlignment="1">
      <alignment horizontal="center"/>
    </xf>
    <xf numFmtId="44" fontId="2" fillId="0" borderId="11" xfId="1" applyFont="1" applyFill="1" applyBorder="1"/>
    <xf numFmtId="9" fontId="2" fillId="0" borderId="11" xfId="2" applyFont="1" applyFill="1" applyBorder="1" applyAlignment="1">
      <alignment horizontal="center"/>
    </xf>
    <xf numFmtId="0" fontId="2" fillId="0" borderId="12" xfId="0" applyFont="1" applyBorder="1" applyAlignment="1">
      <alignment horizontal="center"/>
    </xf>
    <xf numFmtId="0" fontId="2" fillId="0" borderId="15" xfId="0" applyFont="1" applyBorder="1" applyAlignment="1">
      <alignment horizontal="center"/>
    </xf>
    <xf numFmtId="2" fontId="2" fillId="2" borderId="12" xfId="0" applyNumberFormat="1" applyFont="1" applyFill="1" applyBorder="1" applyAlignment="1">
      <alignment horizontal="center"/>
    </xf>
    <xf numFmtId="2" fontId="2" fillId="2" borderId="11" xfId="0" applyNumberFormat="1" applyFont="1" applyFill="1" applyBorder="1" applyAlignment="1">
      <alignment horizontal="center"/>
    </xf>
    <xf numFmtId="0" fontId="2" fillId="0" borderId="7" xfId="0" applyFont="1" applyBorder="1"/>
    <xf numFmtId="0" fontId="2" fillId="0" borderId="11" xfId="1" applyNumberFormat="1" applyFont="1" applyBorder="1" applyAlignment="1">
      <alignment horizontal="center"/>
    </xf>
    <xf numFmtId="0" fontId="4" fillId="4" borderId="4" xfId="0" applyFont="1" applyFill="1" applyBorder="1" applyAlignment="1">
      <alignment horizontal="center" vertical="center" wrapText="1"/>
    </xf>
    <xf numFmtId="0" fontId="4" fillId="4" borderId="1" xfId="0" applyFont="1" applyFill="1" applyBorder="1" applyAlignment="1">
      <alignment horizontal="center" vertical="center" wrapText="1"/>
    </xf>
    <xf numFmtId="44" fontId="4" fillId="5" borderId="7" xfId="1" applyFont="1" applyFill="1" applyBorder="1" applyAlignment="1">
      <alignment horizontal="center" vertical="center" wrapText="1"/>
    </xf>
    <xf numFmtId="9" fontId="4" fillId="5" borderId="7" xfId="2" applyFont="1" applyFill="1" applyBorder="1" applyAlignment="1">
      <alignment horizontal="center" vertical="center" wrapText="1"/>
    </xf>
    <xf numFmtId="0" fontId="4" fillId="5" borderId="8" xfId="0" applyFont="1" applyFill="1" applyBorder="1" applyAlignment="1">
      <alignment horizontal="center" vertical="center"/>
    </xf>
    <xf numFmtId="0" fontId="4" fillId="4" borderId="5" xfId="0" applyFont="1" applyFill="1" applyBorder="1" applyAlignment="1">
      <alignment horizontal="center" vertical="center" wrapText="1"/>
    </xf>
    <xf numFmtId="0" fontId="2" fillId="0" borderId="0" xfId="0" applyFont="1" applyAlignment="1">
      <alignment horizontal="center" vertical="center"/>
    </xf>
    <xf numFmtId="0" fontId="4" fillId="5" borderId="6" xfId="1" applyNumberFormat="1" applyFont="1" applyFill="1" applyBorder="1" applyAlignment="1">
      <alignment horizontal="center" vertical="center" wrapText="1"/>
    </xf>
    <xf numFmtId="0" fontId="4" fillId="6" borderId="16" xfId="0" applyFont="1" applyFill="1" applyBorder="1" applyAlignment="1">
      <alignment horizontal="center"/>
    </xf>
    <xf numFmtId="0" fontId="4" fillId="6" borderId="17" xfId="0" applyFont="1" applyFill="1" applyBorder="1" applyAlignment="1">
      <alignment horizontal="center"/>
    </xf>
    <xf numFmtId="0" fontId="4" fillId="6" borderId="18" xfId="0" applyFont="1" applyFill="1" applyBorder="1" applyAlignment="1">
      <alignment horizontal="center"/>
    </xf>
    <xf numFmtId="0" fontId="3" fillId="0" borderId="19" xfId="0" applyFont="1" applyBorder="1" applyAlignment="1">
      <alignment horizontal="left" wrapText="1"/>
    </xf>
    <xf numFmtId="0" fontId="3" fillId="0" borderId="0" xfId="0" applyFont="1" applyAlignment="1">
      <alignment horizontal="left" wrapText="1"/>
    </xf>
    <xf numFmtId="2" fontId="7" fillId="0" borderId="2" xfId="0" applyNumberFormat="1" applyFont="1" applyBorder="1" applyAlignment="1">
      <alignment horizontal="center" vertical="center"/>
    </xf>
    <xf numFmtId="2" fontId="7" fillId="0" borderId="3" xfId="0" applyNumberFormat="1" applyFont="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1C24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142873</xdr:colOff>
      <xdr:row>0</xdr:row>
      <xdr:rowOff>202406</xdr:rowOff>
    </xdr:from>
    <xdr:to>
      <xdr:col>3</xdr:col>
      <xdr:colOff>776012</xdr:colOff>
      <xdr:row>0</xdr:row>
      <xdr:rowOff>1071561</xdr:rowOff>
    </xdr:to>
    <xdr:pic>
      <xdr:nvPicPr>
        <xdr:cNvPr id="2" name="Picture 1">
          <a:extLst>
            <a:ext uri="{FF2B5EF4-FFF2-40B4-BE49-F238E27FC236}">
              <a16:creationId xmlns:a16="http://schemas.microsoft.com/office/drawing/2014/main" id="{325DF20A-9DBC-4E6B-AB56-909D1EF839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3" y="202406"/>
          <a:ext cx="4431233" cy="8691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levateenergy1.sharepoint.com/sites/ILSFA-ProgramManagement/Shared%20Documents/Project%20Selection/PY7%20-%202025/ILSFA%20CS%20Project%20Selection%20PY7%2001-16-2025%20scoring%20rubric%20LK.xlsx" TargetMode="External"/><Relationship Id="rId1" Type="http://schemas.openxmlformats.org/officeDocument/2006/relationships/externalLinkPath" Target="https://elevateenergy1.sharepoint.com/sites/ILSFA-ProgramManagement/Shared%20Documents/Project%20Selection/PY7%20-%202025/ILSFA%20CS%20Project%20Selection%20PY7%2001-16-2025%20scoring%20rubric%20L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EcRQjIj5yUy__RRowsABuCzLlTvUFbRApepbNjlG7k8iN7S2uRarQJhCtTecBFfE" itemId="015RFVLFBAUUCI56Y5XFCK256CE3XG2UZ3">
      <xxl21:absoluteUrl r:id="rId2"/>
    </xxl21:alternateUrls>
    <sheetNames>
      <sheetName val="CS Projects_12162024"/>
      <sheetName val="EJ_Projects"/>
      <sheetName val="ES_Projects"/>
      <sheetName val="LI_Projects"/>
      <sheetName val="General_Projects"/>
      <sheetName val="Total_Incentives"/>
      <sheetName val="Total_Incentives_Split"/>
    </sheetNames>
    <sheetDataSet>
      <sheetData sheetId="0">
        <row r="20">
          <cell r="V20" t="str">
            <v>Regional EJ Score</v>
          </cell>
        </row>
        <row r="21">
          <cell r="V21" t="str">
            <v>Region</v>
          </cell>
          <cell r="W21" t="str">
            <v>Rank</v>
          </cell>
          <cell r="X21" t="str">
            <v>Points</v>
          </cell>
        </row>
        <row r="22">
          <cell r="V22" t="str">
            <v>Cook</v>
          </cell>
          <cell r="W22" t="str">
            <v>Highest</v>
          </cell>
          <cell r="X22">
            <v>2</v>
          </cell>
        </row>
        <row r="23">
          <cell r="V23" t="str">
            <v>North East</v>
          </cell>
          <cell r="W23" t="str">
            <v>Second Highest</v>
          </cell>
          <cell r="X23">
            <v>1</v>
          </cell>
        </row>
        <row r="24">
          <cell r="V24" t="str">
            <v>North West</v>
          </cell>
          <cell r="W24" t="str">
            <v>Other</v>
          </cell>
          <cell r="X24">
            <v>0</v>
          </cell>
        </row>
        <row r="25">
          <cell r="V25" t="str">
            <v>West Central</v>
          </cell>
          <cell r="W25" t="str">
            <v>Other</v>
          </cell>
          <cell r="X25">
            <v>0</v>
          </cell>
        </row>
        <row r="26">
          <cell r="V26" t="str">
            <v>East Central</v>
          </cell>
          <cell r="W26" t="str">
            <v>Other</v>
          </cell>
          <cell r="X26">
            <v>0</v>
          </cell>
        </row>
        <row r="27">
          <cell r="V27" t="str">
            <v>Southern</v>
          </cell>
          <cell r="W27" t="str">
            <v>Other</v>
          </cell>
          <cell r="X27">
            <v>0</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2884E-88D4-49F7-9DF2-847B13E26E98}">
  <dimension ref="A1:Y27"/>
  <sheetViews>
    <sheetView showGridLines="0" tabSelected="1" zoomScale="80" zoomScaleNormal="80" workbookViewId="0">
      <selection activeCell="X31" sqref="X31"/>
    </sheetView>
  </sheetViews>
  <sheetFormatPr defaultColWidth="11.28515625" defaultRowHeight="18.75"/>
  <cols>
    <col min="1" max="1" width="15.85546875" style="2" bestFit="1" customWidth="1"/>
    <col min="2" max="3" width="20.5703125" style="2" bestFit="1" customWidth="1"/>
    <col min="4" max="4" width="14.7109375" style="2" bestFit="1" customWidth="1"/>
    <col min="5" max="5" width="8.42578125" style="2" customWidth="1"/>
    <col min="6" max="7" width="18.140625" style="2" bestFit="1" customWidth="1"/>
    <col min="8" max="8" width="19.85546875" style="2" bestFit="1" customWidth="1"/>
    <col min="9" max="9" width="15" style="2" bestFit="1" customWidth="1"/>
    <col min="10" max="10" width="18.140625" style="2" bestFit="1" customWidth="1"/>
    <col min="11" max="11" width="27.28515625" style="2" bestFit="1" customWidth="1"/>
    <col min="12" max="12" width="15.7109375" style="2" bestFit="1" customWidth="1"/>
    <col min="13" max="13" width="15" style="2" bestFit="1" customWidth="1"/>
    <col min="14" max="14" width="22.85546875" style="2" bestFit="1" customWidth="1"/>
    <col min="15" max="15" width="10.140625" style="2" bestFit="1" customWidth="1"/>
    <col min="16" max="16" width="19.140625" style="2" bestFit="1" customWidth="1"/>
    <col min="17" max="17" width="15.42578125" style="2" bestFit="1" customWidth="1"/>
    <col min="18" max="18" width="18.42578125" style="2" bestFit="1" customWidth="1"/>
    <col min="19" max="19" width="9.42578125" style="2" bestFit="1" customWidth="1"/>
    <col min="20" max="20" width="14.85546875" style="2" bestFit="1" customWidth="1"/>
    <col min="21" max="21" width="7.5703125" style="2" customWidth="1"/>
    <col min="22" max="22" width="51.5703125" style="2" bestFit="1" customWidth="1"/>
    <col min="23" max="23" width="21.140625" style="2" bestFit="1" customWidth="1"/>
    <col min="24" max="24" width="20.7109375" style="2" customWidth="1"/>
    <col min="25" max="25" width="8.42578125" style="2" bestFit="1" customWidth="1"/>
    <col min="26" max="16384" width="11.28515625" style="2"/>
  </cols>
  <sheetData>
    <row r="1" spans="1:25" ht="98.25" customHeight="1">
      <c r="D1" s="1"/>
      <c r="E1" s="48" t="s">
        <v>0</v>
      </c>
      <c r="F1" s="48"/>
      <c r="G1" s="48"/>
      <c r="H1" s="48"/>
      <c r="I1" s="48"/>
      <c r="J1" s="48"/>
      <c r="K1" s="48"/>
      <c r="L1" s="48"/>
      <c r="M1" s="48"/>
      <c r="N1" s="48"/>
      <c r="O1" s="48"/>
      <c r="P1" s="48"/>
      <c r="Q1" s="48"/>
      <c r="R1" s="48"/>
      <c r="S1" s="48"/>
      <c r="T1" s="49"/>
    </row>
    <row r="2" spans="1:25" s="41" customFormat="1" ht="75">
      <c r="A2" s="35" t="s">
        <v>1</v>
      </c>
      <c r="B2" s="36" t="s">
        <v>2</v>
      </c>
      <c r="C2" s="36" t="s">
        <v>3</v>
      </c>
      <c r="D2" s="36" t="s">
        <v>4</v>
      </c>
      <c r="E2" s="36" t="s">
        <v>5</v>
      </c>
      <c r="F2" s="36" t="s">
        <v>6</v>
      </c>
      <c r="G2" s="36" t="s">
        <v>7</v>
      </c>
      <c r="H2" s="36" t="s">
        <v>8</v>
      </c>
      <c r="I2" s="36" t="s">
        <v>9</v>
      </c>
      <c r="J2" s="36" t="s">
        <v>10</v>
      </c>
      <c r="K2" s="36" t="s">
        <v>11</v>
      </c>
      <c r="L2" s="36" t="s">
        <v>12</v>
      </c>
      <c r="M2" s="36" t="s">
        <v>13</v>
      </c>
      <c r="N2" s="36" t="s">
        <v>14</v>
      </c>
      <c r="O2" s="36" t="s">
        <v>15</v>
      </c>
      <c r="P2" s="36" t="s">
        <v>16</v>
      </c>
      <c r="Q2" s="36" t="s">
        <v>17</v>
      </c>
      <c r="R2" s="36" t="s">
        <v>18</v>
      </c>
      <c r="S2" s="36" t="s">
        <v>19</v>
      </c>
      <c r="T2" s="40" t="s">
        <v>20</v>
      </c>
      <c r="V2" s="42" t="s">
        <v>21</v>
      </c>
      <c r="W2" s="37" t="s">
        <v>22</v>
      </c>
      <c r="X2" s="38" t="s">
        <v>23</v>
      </c>
      <c r="Y2" s="39" t="s">
        <v>24</v>
      </c>
    </row>
    <row r="3" spans="1:25">
      <c r="A3" s="4" t="s">
        <v>25</v>
      </c>
      <c r="B3" s="5" t="s">
        <v>26</v>
      </c>
      <c r="C3" s="6">
        <v>4314500.1900000004</v>
      </c>
      <c r="D3" s="7">
        <v>2750</v>
      </c>
      <c r="E3" s="8">
        <v>0</v>
      </c>
      <c r="F3" s="9" t="s">
        <v>27</v>
      </c>
      <c r="G3" s="10">
        <f t="shared" ref="G3:G6" si="0">IF(F3="Cook",2,(IF(F3="North East",1,(IF(F3="Southern",1,0)))))</f>
        <v>2</v>
      </c>
      <c r="H3" s="10" t="s">
        <v>28</v>
      </c>
      <c r="I3" s="10">
        <f t="shared" ref="I3:I6" si="1">IF(H3="yes",2,0)</f>
        <v>0</v>
      </c>
      <c r="J3" s="5" t="s">
        <v>29</v>
      </c>
      <c r="K3" s="8">
        <f t="shared" ref="K3:K6" si="2">IF(J3="yes",2,0)</f>
        <v>2</v>
      </c>
      <c r="L3" s="5" t="s">
        <v>29</v>
      </c>
      <c r="M3" s="8">
        <f t="shared" ref="M3:M6" si="3">IF(L3="yes",2,0)</f>
        <v>2</v>
      </c>
      <c r="N3" s="5" t="s">
        <v>29</v>
      </c>
      <c r="O3" s="8">
        <f t="shared" ref="O3:O6" si="4">IF(N3="yes",2,0)</f>
        <v>2</v>
      </c>
      <c r="P3" s="5" t="s">
        <v>28</v>
      </c>
      <c r="Q3" s="11" t="s">
        <v>28</v>
      </c>
      <c r="R3" s="11" t="s">
        <v>28</v>
      </c>
      <c r="S3" s="12">
        <f t="shared" ref="S3:S6" si="5">IF(P3="no",0,(2+(IF(Q3="yes",0.75,0))+IF(R3="yes",0.5,0)))</f>
        <v>0</v>
      </c>
      <c r="T3" s="3"/>
      <c r="V3" s="13" t="s">
        <v>30</v>
      </c>
      <c r="W3" s="14">
        <f>SUMIF(E:E,"0",C:C)</f>
        <v>30929270.850000001</v>
      </c>
      <c r="X3" s="15">
        <f>W3/W$18</f>
        <v>1</v>
      </c>
      <c r="Y3" s="16">
        <v>0</v>
      </c>
    </row>
    <row r="4" spans="1:25">
      <c r="A4" s="4" t="s">
        <v>31</v>
      </c>
      <c r="B4" s="5" t="s">
        <v>26</v>
      </c>
      <c r="C4" s="6">
        <v>6434657.8399999999</v>
      </c>
      <c r="D4" s="7">
        <v>3840</v>
      </c>
      <c r="E4" s="8">
        <v>0</v>
      </c>
      <c r="F4" s="5" t="s">
        <v>27</v>
      </c>
      <c r="G4" s="10">
        <f t="shared" si="0"/>
        <v>2</v>
      </c>
      <c r="H4" s="10" t="s">
        <v>28</v>
      </c>
      <c r="I4" s="10">
        <f t="shared" si="1"/>
        <v>0</v>
      </c>
      <c r="J4" s="5" t="s">
        <v>29</v>
      </c>
      <c r="K4" s="8">
        <f t="shared" si="2"/>
        <v>2</v>
      </c>
      <c r="L4" s="5" t="s">
        <v>29</v>
      </c>
      <c r="M4" s="8">
        <f t="shared" si="3"/>
        <v>2</v>
      </c>
      <c r="N4" s="5" t="s">
        <v>29</v>
      </c>
      <c r="O4" s="17">
        <f t="shared" si="4"/>
        <v>2</v>
      </c>
      <c r="P4" s="5" t="s">
        <v>29</v>
      </c>
      <c r="Q4" s="11" t="s">
        <v>28</v>
      </c>
      <c r="R4" s="11" t="s">
        <v>28</v>
      </c>
      <c r="S4" s="12">
        <f t="shared" si="5"/>
        <v>2</v>
      </c>
      <c r="T4" s="18"/>
      <c r="V4" s="13" t="s">
        <v>32</v>
      </c>
      <c r="W4" s="14">
        <f>SUMIF(E:E,"0.5",C:C)</f>
        <v>0</v>
      </c>
      <c r="X4" s="15">
        <f>W4/W$18</f>
        <v>0</v>
      </c>
      <c r="Y4" s="16">
        <v>0.5</v>
      </c>
    </row>
    <row r="5" spans="1:25">
      <c r="A5" s="4" t="s">
        <v>33</v>
      </c>
      <c r="B5" s="5" t="s">
        <v>26</v>
      </c>
      <c r="C5" s="6">
        <v>10521127.630000001</v>
      </c>
      <c r="D5" s="7">
        <v>5000</v>
      </c>
      <c r="E5" s="8">
        <v>0</v>
      </c>
      <c r="F5" s="5" t="s">
        <v>27</v>
      </c>
      <c r="G5" s="10">
        <f t="shared" si="0"/>
        <v>2</v>
      </c>
      <c r="H5" s="10" t="s">
        <v>28</v>
      </c>
      <c r="I5" s="10">
        <f t="shared" si="1"/>
        <v>0</v>
      </c>
      <c r="J5" s="5" t="s">
        <v>29</v>
      </c>
      <c r="K5" s="8">
        <f t="shared" si="2"/>
        <v>2</v>
      </c>
      <c r="L5" s="5" t="s">
        <v>29</v>
      </c>
      <c r="M5" s="8">
        <f t="shared" si="3"/>
        <v>2</v>
      </c>
      <c r="N5" s="5" t="s">
        <v>29</v>
      </c>
      <c r="O5" s="17">
        <f t="shared" si="4"/>
        <v>2</v>
      </c>
      <c r="P5" s="5" t="s">
        <v>28</v>
      </c>
      <c r="Q5" s="11" t="s">
        <v>28</v>
      </c>
      <c r="R5" s="11" t="s">
        <v>28</v>
      </c>
      <c r="S5" s="12">
        <f t="shared" si="5"/>
        <v>0</v>
      </c>
      <c r="T5" s="18"/>
      <c r="V5" s="13" t="s">
        <v>34</v>
      </c>
      <c r="W5" s="14">
        <f>SUMIF(E:E,"1.0",C:C)</f>
        <v>0</v>
      </c>
      <c r="X5" s="15">
        <f>W5/W$18</f>
        <v>0</v>
      </c>
      <c r="Y5" s="16">
        <v>1</v>
      </c>
    </row>
    <row r="6" spans="1:25">
      <c r="A6" s="4" t="s">
        <v>35</v>
      </c>
      <c r="B6" s="5" t="s">
        <v>26</v>
      </c>
      <c r="C6" s="6">
        <v>9658985.1899999995</v>
      </c>
      <c r="D6" s="7">
        <v>4000</v>
      </c>
      <c r="E6" s="8">
        <v>0</v>
      </c>
      <c r="F6" s="5" t="s">
        <v>36</v>
      </c>
      <c r="G6" s="10">
        <f t="shared" si="0"/>
        <v>1</v>
      </c>
      <c r="H6" s="10" t="s">
        <v>28</v>
      </c>
      <c r="I6" s="10">
        <f t="shared" si="1"/>
        <v>0</v>
      </c>
      <c r="J6" s="5" t="s">
        <v>29</v>
      </c>
      <c r="K6" s="8">
        <f t="shared" si="2"/>
        <v>2</v>
      </c>
      <c r="L6" s="5" t="s">
        <v>29</v>
      </c>
      <c r="M6" s="8">
        <f t="shared" si="3"/>
        <v>2</v>
      </c>
      <c r="N6" s="5" t="s">
        <v>28</v>
      </c>
      <c r="O6" s="17">
        <f t="shared" si="4"/>
        <v>0</v>
      </c>
      <c r="P6" s="5" t="s">
        <v>29</v>
      </c>
      <c r="Q6" s="11" t="s">
        <v>28</v>
      </c>
      <c r="R6" s="11" t="s">
        <v>29</v>
      </c>
      <c r="S6" s="12">
        <f t="shared" si="5"/>
        <v>2.5</v>
      </c>
      <c r="T6" s="18"/>
      <c r="V6" s="13" t="s">
        <v>37</v>
      </c>
      <c r="W6" s="14">
        <f>SUMIF(E:E,"1.5",C:C)</f>
        <v>0</v>
      </c>
      <c r="X6" s="15">
        <f>W6/W$18</f>
        <v>0</v>
      </c>
      <c r="Y6" s="16">
        <v>1.5</v>
      </c>
    </row>
    <row r="7" spans="1:25">
      <c r="A7" s="46" t="s">
        <v>38</v>
      </c>
      <c r="B7" s="46"/>
      <c r="C7" s="46"/>
      <c r="D7" s="46"/>
      <c r="E7" s="46"/>
      <c r="F7" s="46"/>
      <c r="G7" s="46"/>
      <c r="H7" s="46"/>
      <c r="I7" s="46"/>
      <c r="J7" s="46"/>
      <c r="K7" s="46"/>
      <c r="L7" s="46"/>
      <c r="M7" s="46"/>
      <c r="N7" s="46"/>
      <c r="O7" s="46"/>
      <c r="P7" s="46"/>
      <c r="Q7" s="46"/>
      <c r="R7" s="46"/>
      <c r="S7" s="46"/>
      <c r="T7" s="46"/>
      <c r="V7" s="19" t="s">
        <v>39</v>
      </c>
      <c r="W7" s="20">
        <f>SUMIF(F:F,"Cook",C:C)</f>
        <v>21270285.660000004</v>
      </c>
      <c r="X7" s="21">
        <f t="shared" ref="X7:X17" si="6">W7/$W$18</f>
        <v>0.68770731011267927</v>
      </c>
      <c r="Y7" s="22">
        <v>2</v>
      </c>
    </row>
    <row r="8" spans="1:25">
      <c r="A8" s="47"/>
      <c r="B8" s="47"/>
      <c r="C8" s="47"/>
      <c r="D8" s="47"/>
      <c r="E8" s="47"/>
      <c r="F8" s="47"/>
      <c r="G8" s="47"/>
      <c r="H8" s="47"/>
      <c r="I8" s="47"/>
      <c r="J8" s="47"/>
      <c r="K8" s="47"/>
      <c r="L8" s="47"/>
      <c r="M8" s="47"/>
      <c r="N8" s="47"/>
      <c r="O8" s="47"/>
      <c r="P8" s="47"/>
      <c r="Q8" s="47"/>
      <c r="R8" s="47"/>
      <c r="S8" s="47"/>
      <c r="T8" s="47"/>
      <c r="V8" s="19" t="s">
        <v>40</v>
      </c>
      <c r="W8" s="20">
        <f>SUMIF(F:F,"North East",C:C)</f>
        <v>9658985.1899999995</v>
      </c>
      <c r="X8" s="21">
        <f t="shared" si="6"/>
        <v>0.31229268988732073</v>
      </c>
      <c r="Y8" s="23">
        <v>1</v>
      </c>
    </row>
    <row r="9" spans="1:25">
      <c r="A9" s="47"/>
      <c r="B9" s="47"/>
      <c r="C9" s="47"/>
      <c r="D9" s="47"/>
      <c r="E9" s="47"/>
      <c r="F9" s="47"/>
      <c r="G9" s="47"/>
      <c r="H9" s="47"/>
      <c r="I9" s="47"/>
      <c r="J9" s="47"/>
      <c r="K9" s="47"/>
      <c r="L9" s="47"/>
      <c r="M9" s="47"/>
      <c r="N9" s="47"/>
      <c r="O9" s="47"/>
      <c r="P9" s="47"/>
      <c r="Q9" s="47"/>
      <c r="R9" s="47"/>
      <c r="S9" s="47"/>
      <c r="T9" s="47"/>
      <c r="V9" s="19" t="s">
        <v>41</v>
      </c>
      <c r="W9" s="24">
        <f>(SUMIF(F:F,"Southern",C:C))</f>
        <v>0</v>
      </c>
      <c r="X9" s="21">
        <f t="shared" si="6"/>
        <v>0</v>
      </c>
      <c r="Y9" s="25">
        <v>1</v>
      </c>
    </row>
    <row r="10" spans="1:25">
      <c r="A10" s="47"/>
      <c r="B10" s="47"/>
      <c r="C10" s="47"/>
      <c r="D10" s="47"/>
      <c r="E10" s="47"/>
      <c r="F10" s="47"/>
      <c r="G10" s="47"/>
      <c r="H10" s="47"/>
      <c r="I10" s="47"/>
      <c r="J10" s="47"/>
      <c r="K10" s="47"/>
      <c r="L10" s="47"/>
      <c r="M10" s="47"/>
      <c r="N10" s="47"/>
      <c r="O10" s="47"/>
      <c r="P10" s="47"/>
      <c r="Q10" s="47"/>
      <c r="R10" s="47"/>
      <c r="S10" s="47"/>
      <c r="T10" s="47"/>
      <c r="V10" s="19" t="s">
        <v>42</v>
      </c>
      <c r="W10" s="20">
        <f>(SUMIF(F:F,"North West",C:C))+(SUMIF(F:F,"West Central",C:C))+(SUMIF(F:F,"East Central",C:C))</f>
        <v>0</v>
      </c>
      <c r="X10" s="21">
        <f t="shared" si="6"/>
        <v>0</v>
      </c>
      <c r="Y10" s="23">
        <v>0</v>
      </c>
    </row>
    <row r="11" spans="1:25">
      <c r="V11" s="13" t="s">
        <v>43</v>
      </c>
      <c r="W11" s="14">
        <f>SUMIF(I:I,"2",C:C)</f>
        <v>0</v>
      </c>
      <c r="X11" s="15">
        <f t="shared" si="6"/>
        <v>0</v>
      </c>
      <c r="Y11" s="26">
        <v>2</v>
      </c>
    </row>
    <row r="12" spans="1:25">
      <c r="V12" s="19" t="s">
        <v>44</v>
      </c>
      <c r="W12" s="27">
        <f>SUMIF(K:K,"2",C:C)</f>
        <v>30929270.850000001</v>
      </c>
      <c r="X12" s="28">
        <f t="shared" si="6"/>
        <v>1</v>
      </c>
      <c r="Y12" s="29">
        <v>2</v>
      </c>
    </row>
    <row r="13" spans="1:25">
      <c r="V13" s="13" t="s">
        <v>45</v>
      </c>
      <c r="W13" s="14">
        <f>SUMIF(K:K,"2",C:C)</f>
        <v>30929270.850000001</v>
      </c>
      <c r="X13" s="15">
        <f t="shared" si="6"/>
        <v>1</v>
      </c>
      <c r="Y13" s="26">
        <v>2</v>
      </c>
    </row>
    <row r="14" spans="1:25">
      <c r="V14" s="19" t="s">
        <v>46</v>
      </c>
      <c r="W14" s="27">
        <f>SUMIF(O:O,"2",C:C)</f>
        <v>21270285.660000004</v>
      </c>
      <c r="X14" s="28">
        <f t="shared" si="6"/>
        <v>0.68770731011267927</v>
      </c>
      <c r="Y14" s="30">
        <v>2</v>
      </c>
    </row>
    <row r="15" spans="1:25">
      <c r="V15" s="13" t="s">
        <v>47</v>
      </c>
      <c r="W15" s="14">
        <f>SUMIF(P:P,"Yes",C:C)</f>
        <v>16093643.029999999</v>
      </c>
      <c r="X15" s="15">
        <f t="shared" si="6"/>
        <v>0.52033696843519339</v>
      </c>
      <c r="Y15" s="31">
        <v>2</v>
      </c>
    </row>
    <row r="16" spans="1:25">
      <c r="V16" s="13" t="s">
        <v>48</v>
      </c>
      <c r="W16" s="14">
        <f>SUMIF(Q:Q,"yes",C:C)</f>
        <v>0</v>
      </c>
      <c r="X16" s="15">
        <f t="shared" si="6"/>
        <v>0</v>
      </c>
      <c r="Y16" s="32">
        <v>0.75</v>
      </c>
    </row>
    <row r="17" spans="22:25">
      <c r="V17" s="13" t="s">
        <v>49</v>
      </c>
      <c r="W17" s="14">
        <f>SUMIF(R:R,"yes",C:C)</f>
        <v>9658985.1899999995</v>
      </c>
      <c r="X17" s="15">
        <f t="shared" si="6"/>
        <v>0.31229268988732073</v>
      </c>
      <c r="Y17" s="32">
        <v>0.5</v>
      </c>
    </row>
    <row r="18" spans="22:25">
      <c r="V18" s="19" t="s">
        <v>50</v>
      </c>
      <c r="W18" s="27">
        <f>SUM(C:C)</f>
        <v>30929270.850000001</v>
      </c>
      <c r="X18" s="28"/>
      <c r="Y18" s="25"/>
    </row>
    <row r="19" spans="22:25">
      <c r="V19" s="33"/>
    </row>
    <row r="20" spans="22:25">
      <c r="V20" s="43" t="str">
        <f>'[1]CS Projects_12162024'!V20</f>
        <v>Regional EJ Score</v>
      </c>
      <c r="W20" s="44"/>
      <c r="X20" s="45"/>
    </row>
    <row r="21" spans="22:25">
      <c r="V21" s="25" t="str">
        <f>'[1]CS Projects_12162024'!V21</f>
        <v>Region</v>
      </c>
      <c r="W21" s="25" t="str">
        <f>'[1]CS Projects_12162024'!W21</f>
        <v>Rank</v>
      </c>
      <c r="X21" s="25" t="str">
        <f>'[1]CS Projects_12162024'!X21</f>
        <v>Points</v>
      </c>
    </row>
    <row r="22" spans="22:25">
      <c r="V22" s="25" t="str">
        <f>'[1]CS Projects_12162024'!V22</f>
        <v>Cook</v>
      </c>
      <c r="W22" s="34" t="str">
        <f>'[1]CS Projects_12162024'!W22</f>
        <v>Highest</v>
      </c>
      <c r="X22" s="25">
        <f>'[1]CS Projects_12162024'!X22</f>
        <v>2</v>
      </c>
    </row>
    <row r="23" spans="22:25">
      <c r="V23" s="25" t="str">
        <f>'[1]CS Projects_12162024'!V23</f>
        <v>North East</v>
      </c>
      <c r="W23" s="34" t="str">
        <f>'[1]CS Projects_12162024'!W23</f>
        <v>Second Highest</v>
      </c>
      <c r="X23" s="25">
        <f>'[1]CS Projects_12162024'!X23</f>
        <v>1</v>
      </c>
    </row>
    <row r="24" spans="22:25">
      <c r="V24" s="25" t="str">
        <f>'[1]CS Projects_12162024'!V24</f>
        <v>North West</v>
      </c>
      <c r="W24" s="25" t="str">
        <f>'[1]CS Projects_12162024'!W24</f>
        <v>Other</v>
      </c>
      <c r="X24" s="25">
        <f>'[1]CS Projects_12162024'!X24</f>
        <v>0</v>
      </c>
    </row>
    <row r="25" spans="22:25">
      <c r="V25" s="25" t="str">
        <f>'[1]CS Projects_12162024'!V25</f>
        <v>West Central</v>
      </c>
      <c r="W25" s="25" t="str">
        <f>'[1]CS Projects_12162024'!W25</f>
        <v>Other</v>
      </c>
      <c r="X25" s="25">
        <f>'[1]CS Projects_12162024'!X25</f>
        <v>0</v>
      </c>
    </row>
    <row r="26" spans="22:25">
      <c r="V26" s="25" t="str">
        <f>'[1]CS Projects_12162024'!V26</f>
        <v>East Central</v>
      </c>
      <c r="W26" s="25" t="str">
        <f>'[1]CS Projects_12162024'!W26</f>
        <v>Other</v>
      </c>
      <c r="X26" s="25">
        <f>'[1]CS Projects_12162024'!X26</f>
        <v>0</v>
      </c>
    </row>
    <row r="27" spans="22:25">
      <c r="V27" s="25" t="str">
        <f>'[1]CS Projects_12162024'!V27</f>
        <v>Southern</v>
      </c>
      <c r="W27" s="25" t="str">
        <f>'[1]CS Projects_12162024'!W27</f>
        <v>Other</v>
      </c>
      <c r="X27" s="25">
        <f>'[1]CS Projects_12162024'!X27</f>
        <v>0</v>
      </c>
    </row>
  </sheetData>
  <mergeCells count="3">
    <mergeCell ref="V20:X20"/>
    <mergeCell ref="A7:T10"/>
    <mergeCell ref="E1:T1"/>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b95cb2c-15d4-40b4-a5ea-5b363946ee4f" xsi:nil="true"/>
    <_ip_UnifiedCompliancePolicyProperties xmlns="http://schemas.microsoft.com/sharepoint/v3" xsi:nil="true"/>
    <lcf76f155ced4ddcb4097134ff3c332f xmlns="b6b43722-16b9-40ab-9842-b5379c0457c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06E127288E664784213818CB5C5DCA" ma:contentTypeVersion="20" ma:contentTypeDescription="Create a new document." ma:contentTypeScope="" ma:versionID="9472edbfb0bcde4de3e90f0b05cc24dd">
  <xsd:schema xmlns:xsd="http://www.w3.org/2001/XMLSchema" xmlns:xs="http://www.w3.org/2001/XMLSchema" xmlns:p="http://schemas.microsoft.com/office/2006/metadata/properties" xmlns:ns1="http://schemas.microsoft.com/sharepoint/v3" xmlns:ns2="b6b43722-16b9-40ab-9842-b5379c0457c4" xmlns:ns3="3b95cb2c-15d4-40b4-a5ea-5b363946ee4f" targetNamespace="http://schemas.microsoft.com/office/2006/metadata/properties" ma:root="true" ma:fieldsID="7b7b4977b1ff0ad45e40a4c66aea9891" ns1:_="" ns2:_="" ns3:_="">
    <xsd:import namespace="http://schemas.microsoft.com/sharepoint/v3"/>
    <xsd:import namespace="b6b43722-16b9-40ab-9842-b5379c0457c4"/>
    <xsd:import namespace="3b95cb2c-15d4-40b4-a5ea-5b363946ee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b43722-16b9-40ab-9842-b5379c0457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929fd34-26c8-4d9f-a66d-c4a6e1935494"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95cb2c-15d4-40b4-a5ea-5b363946ee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8fe15d5-506a-46b3-8627-fe2bafb960da}" ma:internalName="TaxCatchAll" ma:showField="CatchAllData" ma:web="3b95cb2c-15d4-40b4-a5ea-5b363946ee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5F1BF3-CFF1-4D4D-87DD-A9DA3B5DD483}"/>
</file>

<file path=customXml/itemProps2.xml><?xml version="1.0" encoding="utf-8"?>
<ds:datastoreItem xmlns:ds="http://schemas.openxmlformats.org/officeDocument/2006/customXml" ds:itemID="{B1400ABB-61FE-48E4-A547-CF1721301167}"/>
</file>

<file path=customXml/itemProps3.xml><?xml version="1.0" encoding="utf-8"?>
<ds:datastoreItem xmlns:ds="http://schemas.openxmlformats.org/officeDocument/2006/customXml" ds:itemID="{2166AE8A-7124-41DF-AA3F-273B2687426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Lawrence Kotewa</dc:creator>
  <cp:keywords/>
  <dc:description/>
  <cp:lastModifiedBy>Emily Chan</cp:lastModifiedBy>
  <cp:revision/>
  <dcterms:created xsi:type="dcterms:W3CDTF">2025-01-09T19:40:12Z</dcterms:created>
  <dcterms:modified xsi:type="dcterms:W3CDTF">2025-01-09T20:03:19Z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0x0101002806E127288E664784213818CB5C5DCA</vt:lpwstr>
  </property>
  <property fmtid="{D5CDD505-2E9C-101B-9397-08002B2CF9AE}" pid="3" name="MediaServiceImageTags">
    <vt:lpwstr/>
  </property>
</Properties>
</file>