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3.xml" ContentType="application/vnd.ms-office.activeX+xml"/>
  <Override PartName="/xl/activeX/activeX2.xml" ContentType="application/vnd.ms-office.activeX+xml"/>
  <Override PartName="/xl/activeX/activeX1.xml" ContentType="application/vnd.ms-office.activeX+xml"/>
  <Override PartName="/xl/activeX/activeX3.bin" ContentType="application/vnd.ms-office.activeX"/>
  <Override PartName="/xl/activeX/activeX2.bin" ContentType="application/vnd.ms-office.activeX"/>
  <Override PartName="/xl/activeX/activeX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1"/>
  <workbookPr codeName="ThisWorkbook" defaultThemeVersion="166925"/>
  <mc:AlternateContent xmlns:mc="http://schemas.openxmlformats.org/markup-compatibility/2006">
    <mc:Choice Requires="x15">
      <x15ac:absPath xmlns:x15ac="http://schemas.microsoft.com/office/spreadsheetml/2010/11/ac" url="https://elevateenergy1.sharepoint.com/sites/ILSFA-ProgramManagement/Shared Documents/Marketing and Communications/Announcements/PY6 2023-2024/2024/01 January/1.16.24 Community Solar Project Selection - Webinar Announcement/"/>
    </mc:Choice>
  </mc:AlternateContent>
  <xr:revisionPtr revIDLastSave="5" documentId="8_{08632A66-996C-49E9-B0F3-1E4F661731FD}" xr6:coauthVersionLast="47" xr6:coauthVersionMax="47" xr10:uidLastSave="{874EA276-2443-42BF-832C-FB4495B091E5}"/>
  <bookViews>
    <workbookView xWindow="-120" yWindow="-120" windowWidth="38640" windowHeight="21390" xr2:uid="{00000000-000D-0000-FFFF-FFFF00000000}"/>
  </bookViews>
  <sheets>
    <sheet name="Community Solar Projects" sheetId="1" r:id="rId1"/>
    <sheet name="Total_Incentives"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 l="1"/>
  <c r="T4" i="1" s="1"/>
  <c r="S5" i="1"/>
  <c r="T5" i="1" s="1"/>
  <c r="S6" i="1"/>
  <c r="T6" i="1" s="1"/>
  <c r="S7" i="1"/>
  <c r="T7" i="1" s="1"/>
  <c r="S3" i="1"/>
  <c r="T3" i="1" s="1"/>
  <c r="W4" i="6" l="1"/>
  <c r="W3" i="6"/>
  <c r="W2" i="6"/>
  <c r="W5" i="6" l="1"/>
  <c r="W6" i="6" l="1"/>
  <c r="X3" i="6" l="1"/>
  <c r="X4" i="6"/>
  <c r="X2" i="6"/>
  <c r="W8" i="6"/>
</calcChain>
</file>

<file path=xl/sharedStrings.xml><?xml version="1.0" encoding="utf-8"?>
<sst xmlns="http://schemas.openxmlformats.org/spreadsheetml/2006/main" count="121" uniqueCount="61">
  <si>
    <t>2023-2024 Project Attributes: Community Solar Sub-Program</t>
  </si>
  <si>
    <t>Project Id</t>
  </si>
  <si>
    <t>Type of Project</t>
  </si>
  <si>
    <t>REC Value ($)</t>
  </si>
  <si>
    <t>Projected Project Size (AC kW) Formula</t>
  </si>
  <si>
    <t>Size Points</t>
  </si>
  <si>
    <t>Region for Regional Environmental Justice Score</t>
  </si>
  <si>
    <t>Regional Environmental Justice Score Points</t>
  </si>
  <si>
    <t>Is Energy Sovereignty Project</t>
  </si>
  <si>
    <t>Energy Sovereignty Points</t>
  </si>
  <si>
    <t>Environmental Justice Community</t>
  </si>
  <si>
    <t>Environmental Justice Community Points</t>
  </si>
  <si>
    <t>Low-Income Census Tract</t>
  </si>
  <si>
    <t>Low-Income Census Tract Points</t>
  </si>
  <si>
    <t>Women/Minority Owned Business</t>
  </si>
  <si>
    <t>WMBE Points</t>
  </si>
  <si>
    <t>Anchor Type Non-Profit/Public Facility</t>
  </si>
  <si>
    <t>Anchor Type Project Host (yes/no)</t>
  </si>
  <si>
    <t>Anchor Type Critical Service Provider (yes/no)</t>
  </si>
  <si>
    <t>Anchor Type Points</t>
  </si>
  <si>
    <t>Total Points</t>
  </si>
  <si>
    <t>P-8997 - PY6</t>
  </si>
  <si>
    <t>Community Solar</t>
  </si>
  <si>
    <t>North West</t>
  </si>
  <si>
    <t>No</t>
  </si>
  <si>
    <t>Yes</t>
  </si>
  <si>
    <t>P-9002 - PY6</t>
  </si>
  <si>
    <t>Cook</t>
  </si>
  <si>
    <t>P-9004 - PY6</t>
  </si>
  <si>
    <t>P-9005 - PY6</t>
  </si>
  <si>
    <t>East Central</t>
  </si>
  <si>
    <t>P-9008 - PY6</t>
  </si>
  <si>
    <t>This table lists all of the project attributes on which project selection is based. Scores are listed only for those categories where scores are predetermined based on the inherent characteristics of the projects.
The Minority/Women-owned Business Enterprise (MWBE) designation includes both Approved Vendors that are themselves a MWBE as well as Approved Vendors that have made a commitment to subcontracting with a MWBE for their given project.</t>
  </si>
  <si>
    <t>Project: Project Id</t>
  </si>
  <si>
    <t>Size Category</t>
  </si>
  <si>
    <t>Utility Territory</t>
  </si>
  <si>
    <t>Utility Group</t>
  </si>
  <si>
    <t>Utility Group Points</t>
  </si>
  <si>
    <t>EJC</t>
  </si>
  <si>
    <t>EJC Points</t>
  </si>
  <si>
    <t>LI CT</t>
  </si>
  <si>
    <t>LI CT Points</t>
  </si>
  <si>
    <t>Part I 100% Subscriber owned</t>
  </si>
  <si>
    <t>100% Subscriber Owned Points</t>
  </si>
  <si>
    <t>WMBE</t>
  </si>
  <si>
    <t>Projected Anchor Type</t>
  </si>
  <si>
    <t>Total Points (from selection in which it was chosen)</t>
  </si>
  <si>
    <t>Category</t>
  </si>
  <si>
    <t>Total Incentive Value</t>
  </si>
  <si>
    <t>Percentage</t>
  </si>
  <si>
    <t>P-0825</t>
  </si>
  <si>
    <t>&gt;250</t>
  </si>
  <si>
    <t>Ameren</t>
  </si>
  <si>
    <t>A</t>
  </si>
  <si>
    <t>Public facility</t>
  </si>
  <si>
    <t>P-0744</t>
  </si>
  <si>
    <t>ComEd</t>
  </si>
  <si>
    <t>B</t>
  </si>
  <si>
    <t>&lt;=250</t>
  </si>
  <si>
    <t>Total</t>
  </si>
  <si>
    <t>Incentive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</si>
</sst>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8"/>
      <name val="Calibri"/>
      <family val="2"/>
      <scheme val="minor"/>
    </font>
    <font>
      <b/>
      <sz val="14"/>
      <name val="Calibri"/>
      <family val="2"/>
      <scheme val="minor"/>
    </font>
    <font>
      <b/>
      <sz val="14"/>
      <color theme="0"/>
      <name val="Calibri"/>
      <family val="2"/>
      <scheme val="minor"/>
    </font>
    <font>
      <sz val="14"/>
      <color rgb="FF000000"/>
      <name val="Calibri"/>
      <family val="2"/>
      <scheme val="minor"/>
    </font>
    <font>
      <sz val="14"/>
      <name val="Calibri"/>
      <family val="2"/>
      <scheme val="minor"/>
    </font>
    <font>
      <b/>
      <sz val="36"/>
      <color rgb="FF1C245E"/>
      <name val="Calibri"/>
      <family val="2"/>
      <scheme val="minor"/>
    </font>
    <font>
      <sz val="14"/>
      <color rgb="FF1C245E"/>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rgb="FFFFFFFF"/>
        <bgColor rgb="FF000000"/>
      </patternFill>
    </fill>
    <fill>
      <patternFill patternType="solid">
        <fgColor rgb="FF5062E4"/>
        <bgColor theme="7"/>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1C245E"/>
      </left>
      <right/>
      <top style="thin">
        <color rgb="FF1C245E"/>
      </top>
      <bottom style="thin">
        <color rgb="FF1C245E"/>
      </bottom>
      <diagonal/>
    </border>
    <border>
      <left/>
      <right/>
      <top style="thin">
        <color rgb="FF1C245E"/>
      </top>
      <bottom style="thin">
        <color rgb="FF1C245E"/>
      </bottom>
      <diagonal/>
    </border>
    <border>
      <left/>
      <right style="thin">
        <color rgb="FF1C245E"/>
      </right>
      <top style="thin">
        <color rgb="FF1C245E"/>
      </top>
      <bottom style="thin">
        <color rgb="FF1C245E"/>
      </bottom>
      <diagonal/>
    </border>
    <border>
      <left/>
      <right/>
      <top style="thin">
        <color rgb="FF1C245E"/>
      </top>
      <bottom/>
      <diagonal/>
    </border>
    <border>
      <left/>
      <right/>
      <top/>
      <bottom style="thin">
        <color rgb="FF1C245E"/>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44" fontId="0" fillId="0" borderId="0" xfId="0" applyNumberFormat="1"/>
    <xf numFmtId="44" fontId="13" fillId="33" borderId="12" xfId="42" applyFont="1" applyFill="1" applyBorder="1" applyAlignment="1">
      <alignment wrapText="1"/>
    </xf>
    <xf numFmtId="0" fontId="0" fillId="0" borderId="11" xfId="0" applyBorder="1"/>
    <xf numFmtId="44" fontId="0" fillId="0" borderId="12" xfId="42" applyFont="1" applyBorder="1"/>
    <xf numFmtId="0" fontId="0" fillId="0" borderId="14" xfId="0" applyBorder="1"/>
    <xf numFmtId="44" fontId="0" fillId="0" borderId="10" xfId="42" applyFont="1" applyBorder="1"/>
    <xf numFmtId="44" fontId="13" fillId="33" borderId="11" xfId="42"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Border="1" applyAlignment="1">
      <alignment horizontal="center" wrapText="1"/>
    </xf>
    <xf numFmtId="49" fontId="0" fillId="0" borderId="16" xfId="0" applyNumberFormat="1" applyBorder="1" applyAlignment="1">
      <alignment horizontal="center" wrapText="1"/>
    </xf>
    <xf numFmtId="0" fontId="0" fillId="0" borderId="16" xfId="0" applyBorder="1" applyAlignment="1">
      <alignment horizontal="center" wrapText="1"/>
    </xf>
    <xf numFmtId="49" fontId="0" fillId="0" borderId="18" xfId="0" applyNumberForma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18" fillId="0" borderId="0" xfId="0" applyFont="1"/>
    <xf numFmtId="0" fontId="21" fillId="36" borderId="22" xfId="0" applyFont="1" applyFill="1" applyBorder="1" applyAlignment="1">
      <alignment horizontal="center" vertical="center" wrapText="1"/>
    </xf>
    <xf numFmtId="0" fontId="21" fillId="36" borderId="23" xfId="0" applyFont="1" applyFill="1" applyBorder="1" applyAlignment="1">
      <alignment horizontal="center" vertical="center" wrapText="1"/>
    </xf>
    <xf numFmtId="0" fontId="21" fillId="36" borderId="24" xfId="0" applyFont="1" applyFill="1" applyBorder="1" applyAlignment="1">
      <alignment horizontal="center" vertical="center" wrapText="1"/>
    </xf>
    <xf numFmtId="0" fontId="20" fillId="0" borderId="0" xfId="0" applyFont="1" applyAlignment="1">
      <alignment horizontal="center" vertical="center" wrapText="1"/>
    </xf>
    <xf numFmtId="0" fontId="18" fillId="0" borderId="0" xfId="0" applyFont="1" applyAlignment="1">
      <alignment horizontal="center" wrapText="1"/>
    </xf>
    <xf numFmtId="0" fontId="22" fillId="0" borderId="0" xfId="0" applyFont="1" applyAlignment="1">
      <alignment wrapText="1"/>
    </xf>
    <xf numFmtId="0" fontId="22" fillId="0" borderId="0" xfId="0" applyFont="1" applyAlignment="1">
      <alignment horizontal="right" wrapText="1"/>
    </xf>
    <xf numFmtId="0" fontId="22" fillId="0" borderId="0" xfId="0" applyFont="1"/>
    <xf numFmtId="0" fontId="22" fillId="35" borderId="0" xfId="0" applyFont="1" applyFill="1" applyAlignment="1">
      <alignment wrapText="1"/>
    </xf>
    <xf numFmtId="0" fontId="22" fillId="35" borderId="0" xfId="0" applyFont="1" applyFill="1" applyAlignment="1">
      <alignment horizontal="right" wrapText="1"/>
    </xf>
    <xf numFmtId="0" fontId="18" fillId="0" borderId="23" xfId="0" applyFont="1" applyBorder="1" applyAlignment="1">
      <alignment horizontal="center" wrapText="1"/>
    </xf>
    <xf numFmtId="0" fontId="22" fillId="0" borderId="23" xfId="0" applyFont="1" applyBorder="1" applyAlignment="1">
      <alignment horizontal="center"/>
    </xf>
    <xf numFmtId="0" fontId="18" fillId="0" borderId="23" xfId="0" applyFont="1" applyBorder="1" applyAlignment="1">
      <alignment horizontal="center"/>
    </xf>
    <xf numFmtId="49" fontId="18" fillId="0" borderId="23" xfId="0" applyNumberFormat="1" applyFont="1" applyBorder="1" applyAlignment="1">
      <alignment horizontal="center" wrapText="1"/>
    </xf>
    <xf numFmtId="2" fontId="18" fillId="0" borderId="24" xfId="0" applyNumberFormat="1" applyFont="1" applyBorder="1" applyAlignment="1">
      <alignment horizontal="center" wrapText="1"/>
    </xf>
    <xf numFmtId="49" fontId="18" fillId="0" borderId="22" xfId="0" applyNumberFormat="1" applyFont="1" applyBorder="1" applyAlignment="1">
      <alignment horizontal="center" wrapText="1"/>
    </xf>
    <xf numFmtId="44" fontId="18" fillId="0" borderId="23" xfId="42" applyFont="1" applyBorder="1" applyAlignment="1">
      <alignment horizontal="center" wrapText="1"/>
    </xf>
    <xf numFmtId="44" fontId="18" fillId="0" borderId="23" xfId="0" applyNumberFormat="1" applyFont="1" applyBorder="1" applyAlignment="1">
      <alignment horizontal="center" wrapText="1"/>
    </xf>
    <xf numFmtId="2" fontId="23" fillId="0" borderId="23" xfId="0" applyNumberFormat="1" applyFont="1" applyBorder="1" applyAlignment="1">
      <alignment horizontal="center" wrapText="1"/>
    </xf>
    <xf numFmtId="0" fontId="24" fillId="0" borderId="0" xfId="0" applyFont="1" applyAlignment="1">
      <alignment vertical="center" wrapText="1"/>
    </xf>
    <xf numFmtId="0" fontId="22" fillId="35" borderId="0" xfId="0" applyFont="1" applyFill="1" applyAlignment="1">
      <alignment horizontal="center" wrapText="1"/>
    </xf>
    <xf numFmtId="0" fontId="25" fillId="0" borderId="25" xfId="0" applyFont="1" applyBorder="1" applyAlignment="1">
      <alignment horizontal="left" wrapText="1"/>
    </xf>
    <xf numFmtId="0" fontId="25" fillId="0" borderId="0" xfId="0" applyFont="1" applyAlignment="1">
      <alignment horizontal="left" wrapText="1"/>
    </xf>
    <xf numFmtId="0" fontId="24" fillId="0" borderId="26" xfId="0" applyFont="1" applyBorder="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3">
    <dxf>
      <font>
        <strike val="0"/>
        <outline val="0"/>
        <shadow val="0"/>
        <u val="none"/>
        <vertAlign val="baseline"/>
        <sz val="14"/>
        <name val="Calibri"/>
        <family val="2"/>
        <scheme val="minor"/>
      </font>
      <numFmt numFmtId="2" formatCode="0.00"/>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4"/>
        <color rgb="FF000000"/>
        <name val="Calibri"/>
        <family val="2"/>
        <scheme val="minor"/>
      </font>
      <numFmt numFmtId="0" formatCode="General"/>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0"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b val="0"/>
        <i val="0"/>
        <strike val="0"/>
        <condense val="0"/>
        <extend val="0"/>
        <outline val="0"/>
        <shadow val="0"/>
        <u val="none"/>
        <vertAlign val="baseline"/>
        <sz val="14"/>
        <color rgb="FF000000"/>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rgb="FF000000"/>
        <name val="Calibri"/>
        <family val="2"/>
        <scheme val="minor"/>
      </font>
      <alignment horizontal="center" vertical="bottom" textRotation="0" wrapText="0"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strike val="0"/>
        <outline val="0"/>
        <shadow val="0"/>
        <u val="none"/>
        <vertAlign val="baseline"/>
        <sz val="14"/>
        <color rgb="FF000000"/>
        <name val="Calibri"/>
        <family val="2"/>
        <scheme val="minor"/>
      </font>
      <alignment horizontal="center" vertical="bottom" textRotation="0" wrapText="1" indent="0" justifyLastLine="0" shrinkToFit="0" readingOrder="0"/>
    </dxf>
    <dxf>
      <font>
        <strike val="0"/>
        <outline val="0"/>
        <shadow val="0"/>
        <u val="none"/>
        <vertAlign val="baseline"/>
        <sz val="14"/>
        <name val="Calibri"/>
        <family val="2"/>
        <scheme val="minor"/>
      </font>
      <alignment horizontal="center" vertical="bottom" textRotation="0" wrapText="1" indent="0" justifyLastLine="0" shrinkToFit="0" readingOrder="0"/>
    </dxf>
    <dxf>
      <font>
        <strike val="0"/>
        <outline val="0"/>
        <shadow val="0"/>
        <u val="none"/>
        <vertAlign val="baseline"/>
        <sz val="14"/>
        <name val="Calibri"/>
        <family val="2"/>
        <scheme val="minor"/>
      </font>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font>
        <strike val="0"/>
        <outline val="0"/>
        <shadow val="0"/>
        <u val="none"/>
        <vertAlign val="baseline"/>
        <sz val="14"/>
        <name val="Calibri"/>
        <family val="2"/>
        <scheme val="minor"/>
      </font>
      <numFmt numFmtId="30" formatCode="@"/>
      <alignment horizontal="center" vertical="bottom" textRotation="0" wrapText="1" indent="0" justifyLastLine="0" shrinkToFit="0" readingOrder="0"/>
    </dxf>
    <dxf>
      <border>
        <bottom style="thin">
          <color rgb="FF1C245E"/>
        </bottom>
      </border>
    </dxf>
    <dxf>
      <font>
        <strike val="0"/>
        <outline val="0"/>
        <shadow val="0"/>
        <u val="none"/>
        <vertAlign val="baseline"/>
        <sz val="14"/>
        <name val="Calibri"/>
        <family val="2"/>
        <scheme val="minor"/>
      </font>
      <alignment horizontal="center" vertical="bottom" textRotation="0" wrapText="1"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theme="7"/>
          <bgColor rgb="FF5062E4"/>
        </patternFill>
      </fill>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colors>
    <mruColors>
      <color rgb="FF1C245E"/>
      <color rgb="FF5062E4"/>
      <color rgb="FF5062E5"/>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161925</xdr:rowOff>
        </xdr:from>
        <xdr:to>
          <xdr:col>0</xdr:col>
          <xdr:colOff>742950</xdr:colOff>
          <xdr:row>1</xdr:row>
          <xdr:rowOff>342900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161925</xdr:rowOff>
        </xdr:from>
        <xdr:to>
          <xdr:col>0</xdr:col>
          <xdr:colOff>742950</xdr:colOff>
          <xdr:row>1</xdr:row>
          <xdr:rowOff>342900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1</xdr:row>
          <xdr:rowOff>161925</xdr:rowOff>
        </xdr:from>
        <xdr:to>
          <xdr:col>1</xdr:col>
          <xdr:colOff>38100</xdr:colOff>
          <xdr:row>1</xdr:row>
          <xdr:rowOff>342900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238125</xdr:colOff>
      <xdr:row>0</xdr:row>
      <xdr:rowOff>285750</xdr:rowOff>
    </xdr:from>
    <xdr:to>
      <xdr:col>3</xdr:col>
      <xdr:colOff>542925</xdr:colOff>
      <xdr:row>0</xdr:row>
      <xdr:rowOff>1228725</xdr:rowOff>
    </xdr:to>
    <xdr:pic>
      <xdr:nvPicPr>
        <xdr:cNvPr id="5"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285750"/>
          <a:ext cx="4829175" cy="9429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2:T7" totalsRowShown="0" headerRowDxfId="22" dataDxfId="21" headerRowBorderDxfId="20">
  <sortState xmlns:xlrd2="http://schemas.microsoft.com/office/spreadsheetml/2017/richdata2" ref="A3:T7">
    <sortCondition ref="A3:A7"/>
  </sortState>
  <tableColumns count="20">
    <tableColumn id="1" xr3:uid="{B8748191-6259-4E9C-B7D6-814D8A889729}" name="Project Id" dataDxfId="19"/>
    <tableColumn id="2" xr3:uid="{FA72D5C3-049E-4A60-9C85-A4B2738F431E}" name="Type of Project" dataDxfId="18"/>
    <tableColumn id="25" xr3:uid="{F64F3F0C-DB52-4B46-86D5-6ADC09D45CC0}" name="REC Value ($)" dataDxfId="17" dataCellStyle="Currency"/>
    <tableColumn id="3" xr3:uid="{B9B594B9-9A24-4FD2-9A98-127F06C5B712}" name="Projected Project Size (AC kW) Formula" dataDxfId="16"/>
    <tableColumn id="27" xr3:uid="{E2F78579-C89D-48C8-BD23-1F0FE07CB0AB}" name="Size Points" dataDxfId="15"/>
    <tableColumn id="28" xr3:uid="{6E922EC9-A55F-48A3-A625-A60D46585D14}" name="Region for Regional Environmental Justice Score" dataDxfId="14"/>
    <tableColumn id="4" xr3:uid="{D380843C-CF1A-4431-9723-F3FAF1E3AEC2}" name="Regional Environmental Justice Score Points" dataDxfId="13"/>
    <tableColumn id="12" xr3:uid="{7B01D8C3-4210-41F3-9937-1E0172D23F00}" name="Is Energy Sovereignty Project" dataDxfId="12"/>
    <tableColumn id="8" xr3:uid="{01B79B2F-1327-4463-9D55-BDE3EE11E81C}" name="Energy Sovereignty Points" dataDxfId="11"/>
    <tableColumn id="5" xr3:uid="{47067D64-4636-4869-B174-2BA9D0D07EE1}" name="Environmental Justice Community" dataDxfId="10"/>
    <tableColumn id="29" xr3:uid="{CF6E6353-78DD-447C-ABEC-11B33C3B0CEF}" name="Environmental Justice Community Points" dataDxfId="9"/>
    <tableColumn id="6" xr3:uid="{CE1FDE0B-D266-4F10-8412-9783F025C536}" name="Low-Income Census Tract" dataDxfId="8"/>
    <tableColumn id="19" xr3:uid="{97AFEAB9-DED6-49F0-8858-ED8A33BDF4F4}" name="Low-Income Census Tract Points" dataDxfId="7"/>
    <tableColumn id="7" xr3:uid="{0837CF5B-5469-4FC2-B41D-D94368159CBC}" name="Women/Minority Owned Business" dataDxfId="6"/>
    <tableColumn id="20" xr3:uid="{13A6A2F8-9791-42B0-BF6E-4CE3F71421B7}" name="WMBE Points" dataDxfId="5"/>
    <tableColumn id="9" xr3:uid="{4D49FBEF-5D87-4B1D-A2F3-D4F3E606CACA}" name="Anchor Type Non-Profit/Public Facility" dataDxfId="4"/>
    <tableColumn id="22" xr3:uid="{1CE7B9B3-3437-4170-9F79-F179904249ED}" name="Anchor Type Project Host (yes/no)" dataDxfId="3"/>
    <tableColumn id="11" xr3:uid="{1A0253E3-4A98-4511-90D6-6EE232C80BFF}" name="Anchor Type Critical Service Provider (yes/no)" dataDxfId="2" dataCellStyle="Currency"/>
    <tableColumn id="10" xr3:uid="{3C3E612B-EF32-4B25-9E7F-D30F61914EEA}" name="Anchor Type Points" dataDxfId="1"/>
    <tableColumn id="30" xr3:uid="{896834E2-36F1-44BF-8EF7-A4E2946B5430}" name="Total Points" dataDxfId="0">
      <calculatedColumnFormula>Table8[[#This Row],[Size Points]]+Table8[[#This Row],[Regional Environmental Justice Score Points]]+Table8[[#This Row],[Energy Sovereignty Points]]+Table8[[#This Row],[Environmental Justice Community Points]]+Table8[[#This Row],[Low-Income Census Tract Points]]+Table8[[#This Row],[WMBE Points]]+Table8[[#This Row],[Anchor Type Points]]</calculatedColumnFormula>
    </tableColumn>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0"/>
  <sheetViews>
    <sheetView showGridLines="0" tabSelected="1" zoomScale="80" zoomScaleNormal="80" workbookViewId="0">
      <selection activeCell="K17" sqref="K17"/>
    </sheetView>
  </sheetViews>
  <sheetFormatPr defaultRowHeight="18.75"/>
  <cols>
    <col min="1" max="1" width="19.5703125" style="19" customWidth="1"/>
    <col min="2" max="2" width="24.42578125" style="19" customWidth="1"/>
    <col min="3" max="3" width="23.85546875" style="19" customWidth="1"/>
    <col min="4" max="4" width="26.5703125" style="19" customWidth="1"/>
    <col min="5" max="5" width="12.5703125" style="19" bestFit="1" customWidth="1"/>
    <col min="6" max="6" width="23.85546875" style="19" customWidth="1"/>
    <col min="7" max="7" width="25.140625" style="19" customWidth="1"/>
    <col min="8" max="8" width="21.7109375" style="19" customWidth="1"/>
    <col min="9" max="9" width="17.85546875" style="19" customWidth="1"/>
    <col min="10" max="10" width="19.5703125" style="19" customWidth="1"/>
    <col min="11" max="11" width="22" style="19" customWidth="1"/>
    <col min="12" max="12" width="16" style="19" customWidth="1"/>
    <col min="13" max="13" width="16.5703125" style="19" customWidth="1"/>
    <col min="14" max="14" width="21.140625" style="19" customWidth="1"/>
    <col min="15" max="15" width="13.28515625" style="19" bestFit="1" customWidth="1"/>
    <col min="16" max="16" width="26" style="19" customWidth="1"/>
    <col min="17" max="17" width="21.28515625" style="19" customWidth="1"/>
    <col min="18" max="18" width="25.7109375" style="19" customWidth="1"/>
    <col min="19" max="19" width="17.42578125" style="19" bestFit="1" customWidth="1"/>
    <col min="20" max="20" width="12.5703125" style="19" bestFit="1" customWidth="1"/>
    <col min="21" max="21" width="8.7109375" style="19" customWidth="1"/>
    <col min="22" max="16384" width="9.140625" style="19"/>
  </cols>
  <sheetData>
    <row r="1" spans="1:21" ht="120" customHeight="1">
      <c r="D1" s="43" t="s">
        <v>0</v>
      </c>
      <c r="E1" s="43"/>
      <c r="F1" s="43"/>
      <c r="G1" s="43"/>
      <c r="H1" s="43"/>
      <c r="I1" s="43"/>
      <c r="J1" s="43"/>
      <c r="K1" s="43"/>
      <c r="L1" s="43"/>
      <c r="M1" s="43"/>
      <c r="N1" s="43"/>
      <c r="O1" s="43"/>
      <c r="P1" s="43"/>
      <c r="Q1" s="43"/>
      <c r="R1" s="43"/>
      <c r="S1" s="39"/>
      <c r="T1" s="39"/>
    </row>
    <row r="2" spans="1:21" ht="91.5" customHeight="1">
      <c r="A2" s="20" t="s">
        <v>1</v>
      </c>
      <c r="B2" s="21" t="s">
        <v>2</v>
      </c>
      <c r="C2" s="21" t="s">
        <v>3</v>
      </c>
      <c r="D2" s="21" t="s">
        <v>4</v>
      </c>
      <c r="E2" s="21" t="s">
        <v>5</v>
      </c>
      <c r="F2" s="21" t="s">
        <v>6</v>
      </c>
      <c r="G2" s="21" t="s">
        <v>7</v>
      </c>
      <c r="H2" s="21" t="s">
        <v>8</v>
      </c>
      <c r="I2" s="21" t="s">
        <v>9</v>
      </c>
      <c r="J2" s="21" t="s">
        <v>10</v>
      </c>
      <c r="K2" s="21" t="s">
        <v>11</v>
      </c>
      <c r="L2" s="21" t="s">
        <v>12</v>
      </c>
      <c r="M2" s="21" t="s">
        <v>13</v>
      </c>
      <c r="N2" s="21" t="s">
        <v>14</v>
      </c>
      <c r="O2" s="21" t="s">
        <v>15</v>
      </c>
      <c r="P2" s="21" t="s">
        <v>16</v>
      </c>
      <c r="Q2" s="21" t="s">
        <v>17</v>
      </c>
      <c r="R2" s="21" t="s">
        <v>18</v>
      </c>
      <c r="S2" s="21" t="s">
        <v>19</v>
      </c>
      <c r="T2" s="22" t="s">
        <v>20</v>
      </c>
      <c r="U2" s="23"/>
    </row>
    <row r="3" spans="1:21" ht="37.5">
      <c r="A3" s="35" t="s">
        <v>21</v>
      </c>
      <c r="B3" s="33" t="s">
        <v>22</v>
      </c>
      <c r="C3" s="36">
        <v>9256357.8900000006</v>
      </c>
      <c r="D3" s="30">
        <v>4000</v>
      </c>
      <c r="E3" s="30">
        <v>0</v>
      </c>
      <c r="F3" s="32" t="s">
        <v>23</v>
      </c>
      <c r="G3" s="31">
        <v>0</v>
      </c>
      <c r="H3" s="31" t="s">
        <v>24</v>
      </c>
      <c r="I3" s="31">
        <v>0</v>
      </c>
      <c r="J3" s="33" t="s">
        <v>24</v>
      </c>
      <c r="K3" s="30">
        <v>0</v>
      </c>
      <c r="L3" s="33" t="s">
        <v>25</v>
      </c>
      <c r="M3" s="30">
        <v>2</v>
      </c>
      <c r="N3" s="33" t="s">
        <v>24</v>
      </c>
      <c r="O3" s="32">
        <v>0</v>
      </c>
      <c r="P3" s="33" t="s">
        <v>25</v>
      </c>
      <c r="Q3" s="33" t="s">
        <v>24</v>
      </c>
      <c r="R3" s="33" t="s">
        <v>25</v>
      </c>
      <c r="S3" s="38">
        <f t="shared" ref="S3:S7" si="0">IF(P3="no",0,(2+(IF(Q3="yes",0.75,0))+IF(R3="yes",0.5,0)))</f>
        <v>2.5</v>
      </c>
      <c r="T3" s="34">
        <f>Table8[[#This Row],[Size Points]]+Table8[[#This Row],[Regional Environmental Justice Score Points]]+Table8[[#This Row],[Energy Sovereignty Points]]+Table8[[#This Row],[Environmental Justice Community Points]]+Table8[[#This Row],[Low-Income Census Tract Points]]+Table8[[#This Row],[WMBE Points]]+Table8[[#This Row],[Anchor Type Points]]</f>
        <v>4.5</v>
      </c>
      <c r="U3" s="24"/>
    </row>
    <row r="4" spans="1:21" ht="37.5">
      <c r="A4" s="35" t="s">
        <v>26</v>
      </c>
      <c r="B4" s="33" t="s">
        <v>22</v>
      </c>
      <c r="C4" s="36">
        <v>957913.52</v>
      </c>
      <c r="D4" s="30">
        <v>400</v>
      </c>
      <c r="E4" s="30">
        <v>1</v>
      </c>
      <c r="F4" s="33" t="s">
        <v>27</v>
      </c>
      <c r="G4" s="31">
        <v>2</v>
      </c>
      <c r="H4" s="31" t="s">
        <v>24</v>
      </c>
      <c r="I4" s="31">
        <v>0</v>
      </c>
      <c r="J4" s="33" t="s">
        <v>25</v>
      </c>
      <c r="K4" s="30">
        <v>2</v>
      </c>
      <c r="L4" s="33" t="s">
        <v>25</v>
      </c>
      <c r="M4" s="30">
        <v>2</v>
      </c>
      <c r="N4" s="33" t="s">
        <v>25</v>
      </c>
      <c r="O4" s="32">
        <v>2</v>
      </c>
      <c r="P4" s="33" t="s">
        <v>24</v>
      </c>
      <c r="Q4" s="33" t="s">
        <v>25</v>
      </c>
      <c r="R4" s="33" t="s">
        <v>24</v>
      </c>
      <c r="S4" s="38">
        <f t="shared" si="0"/>
        <v>0</v>
      </c>
      <c r="T4" s="34">
        <f>Table8[[#This Row],[Size Points]]+Table8[[#This Row],[Regional Environmental Justice Score Points]]+Table8[[#This Row],[Energy Sovereignty Points]]+Table8[[#This Row],[Environmental Justice Community Points]]+Table8[[#This Row],[Low-Income Census Tract Points]]+Table8[[#This Row],[WMBE Points]]+Table8[[#This Row],[Anchor Type Points]]</f>
        <v>9</v>
      </c>
      <c r="U4" s="24"/>
    </row>
    <row r="5" spans="1:21" ht="37.5">
      <c r="A5" s="35" t="s">
        <v>28</v>
      </c>
      <c r="B5" s="33" t="s">
        <v>22</v>
      </c>
      <c r="C5" s="36">
        <v>6167390.9000000004</v>
      </c>
      <c r="D5" s="30">
        <v>2000</v>
      </c>
      <c r="E5" s="30">
        <v>0</v>
      </c>
      <c r="F5" s="33" t="s">
        <v>23</v>
      </c>
      <c r="G5" s="31">
        <v>0</v>
      </c>
      <c r="H5" s="31" t="s">
        <v>25</v>
      </c>
      <c r="I5" s="31">
        <v>2</v>
      </c>
      <c r="J5" s="33" t="s">
        <v>24</v>
      </c>
      <c r="K5" s="30">
        <v>0</v>
      </c>
      <c r="L5" s="33" t="s">
        <v>24</v>
      </c>
      <c r="M5" s="30">
        <v>0</v>
      </c>
      <c r="N5" s="33" t="s">
        <v>25</v>
      </c>
      <c r="O5" s="32">
        <v>2</v>
      </c>
      <c r="P5" s="33" t="s">
        <v>24</v>
      </c>
      <c r="Q5" s="33" t="s">
        <v>24</v>
      </c>
      <c r="R5" s="33" t="s">
        <v>24</v>
      </c>
      <c r="S5" s="38">
        <f t="shared" si="0"/>
        <v>0</v>
      </c>
      <c r="T5" s="34">
        <f>Table8[[#This Row],[Size Points]]+Table8[[#This Row],[Regional Environmental Justice Score Points]]+Table8[[#This Row],[Energy Sovereignty Points]]+Table8[[#This Row],[Environmental Justice Community Points]]+Table8[[#This Row],[Low-Income Census Tract Points]]+Table8[[#This Row],[WMBE Points]]+Table8[[#This Row],[Anchor Type Points]]</f>
        <v>4</v>
      </c>
      <c r="U5" s="24"/>
    </row>
    <row r="6" spans="1:21" ht="37.5">
      <c r="A6" s="35" t="s">
        <v>29</v>
      </c>
      <c r="B6" s="33" t="s">
        <v>22</v>
      </c>
      <c r="C6" s="37">
        <v>1591054.76</v>
      </c>
      <c r="D6" s="30">
        <v>500</v>
      </c>
      <c r="E6" s="30">
        <v>1</v>
      </c>
      <c r="F6" s="32" t="s">
        <v>30</v>
      </c>
      <c r="G6" s="31">
        <v>0</v>
      </c>
      <c r="H6" s="31" t="s">
        <v>24</v>
      </c>
      <c r="I6" s="31">
        <v>0</v>
      </c>
      <c r="J6" s="33" t="s">
        <v>24</v>
      </c>
      <c r="K6" s="30">
        <v>0</v>
      </c>
      <c r="L6" s="33" t="s">
        <v>24</v>
      </c>
      <c r="M6" s="30">
        <v>0</v>
      </c>
      <c r="N6" s="33" t="s">
        <v>25</v>
      </c>
      <c r="O6" s="32">
        <v>2</v>
      </c>
      <c r="P6" s="33" t="s">
        <v>24</v>
      </c>
      <c r="Q6" s="33" t="s">
        <v>24</v>
      </c>
      <c r="R6" s="33" t="s">
        <v>24</v>
      </c>
      <c r="S6" s="38">
        <f t="shared" si="0"/>
        <v>0</v>
      </c>
      <c r="T6" s="34">
        <f>Table8[[#This Row],[Size Points]]+Table8[[#This Row],[Regional Environmental Justice Score Points]]+Table8[[#This Row],[Energy Sovereignty Points]]+Table8[[#This Row],[Environmental Justice Community Points]]+Table8[[#This Row],[Low-Income Census Tract Points]]+Table8[[#This Row],[WMBE Points]]+Table8[[#This Row],[Anchor Type Points]]</f>
        <v>3</v>
      </c>
      <c r="U6" s="24"/>
    </row>
    <row r="7" spans="1:21" ht="37.5">
      <c r="A7" s="35" t="s">
        <v>31</v>
      </c>
      <c r="B7" s="33" t="s">
        <v>22</v>
      </c>
      <c r="C7" s="36">
        <v>11330770.199999999</v>
      </c>
      <c r="D7" s="30">
        <v>5000</v>
      </c>
      <c r="E7" s="30">
        <v>0</v>
      </c>
      <c r="F7" s="33" t="s">
        <v>23</v>
      </c>
      <c r="G7" s="31">
        <v>0</v>
      </c>
      <c r="H7" s="31" t="s">
        <v>25</v>
      </c>
      <c r="I7" s="31">
        <v>2</v>
      </c>
      <c r="J7" s="33" t="s">
        <v>24</v>
      </c>
      <c r="K7" s="30">
        <v>0</v>
      </c>
      <c r="L7" s="33" t="s">
        <v>24</v>
      </c>
      <c r="M7" s="30">
        <v>0</v>
      </c>
      <c r="N7" s="33" t="s">
        <v>25</v>
      </c>
      <c r="O7" s="32">
        <v>2</v>
      </c>
      <c r="P7" s="33" t="s">
        <v>24</v>
      </c>
      <c r="Q7" s="33" t="s">
        <v>24</v>
      </c>
      <c r="R7" s="33" t="s">
        <v>24</v>
      </c>
      <c r="S7" s="38">
        <f t="shared" si="0"/>
        <v>0</v>
      </c>
      <c r="T7" s="34">
        <f>Table8[[#This Row],[Size Points]]+Table8[[#This Row],[Regional Environmental Justice Score Points]]+Table8[[#This Row],[Energy Sovereignty Points]]+Table8[[#This Row],[Environmental Justice Community Points]]+Table8[[#This Row],[Low-Income Census Tract Points]]+Table8[[#This Row],[WMBE Points]]+Table8[[#This Row],[Anchor Type Points]]</f>
        <v>4</v>
      </c>
      <c r="U7" s="24"/>
    </row>
    <row r="8" spans="1:21" ht="18.75" customHeight="1">
      <c r="A8" s="41" t="s">
        <v>32</v>
      </c>
      <c r="B8" s="41"/>
      <c r="C8" s="41"/>
      <c r="D8" s="41"/>
      <c r="E8" s="41"/>
      <c r="F8" s="41"/>
      <c r="G8" s="41"/>
      <c r="H8" s="41"/>
      <c r="I8" s="41"/>
      <c r="J8" s="41"/>
      <c r="K8" s="41"/>
      <c r="L8" s="41"/>
      <c r="M8" s="41"/>
      <c r="N8" s="41"/>
      <c r="O8" s="41"/>
      <c r="P8" s="41"/>
      <c r="Q8" s="41"/>
      <c r="R8" s="41"/>
      <c r="S8" s="41"/>
      <c r="T8" s="41"/>
      <c r="U8" s="24"/>
    </row>
    <row r="9" spans="1:21">
      <c r="A9" s="42"/>
      <c r="B9" s="42"/>
      <c r="C9" s="42"/>
      <c r="D9" s="42"/>
      <c r="E9" s="42"/>
      <c r="F9" s="42"/>
      <c r="G9" s="42"/>
      <c r="H9" s="42"/>
      <c r="I9" s="42"/>
      <c r="J9" s="42"/>
      <c r="K9" s="42"/>
      <c r="L9" s="42"/>
      <c r="M9" s="42"/>
      <c r="N9" s="42"/>
      <c r="O9" s="42"/>
      <c r="P9" s="42"/>
      <c r="Q9" s="42"/>
      <c r="R9" s="42"/>
      <c r="S9" s="42"/>
      <c r="T9" s="42"/>
      <c r="U9" s="24"/>
    </row>
    <row r="10" spans="1:21">
      <c r="A10" s="42"/>
      <c r="B10" s="42"/>
      <c r="C10" s="42"/>
      <c r="D10" s="42"/>
      <c r="E10" s="42"/>
      <c r="F10" s="42"/>
      <c r="G10" s="42"/>
      <c r="H10" s="42"/>
      <c r="I10" s="42"/>
      <c r="J10" s="42"/>
      <c r="K10" s="42"/>
      <c r="L10" s="42"/>
      <c r="M10" s="42"/>
      <c r="N10" s="42"/>
      <c r="O10" s="42"/>
      <c r="P10" s="42"/>
      <c r="Q10" s="42"/>
      <c r="R10" s="42"/>
      <c r="S10" s="42"/>
      <c r="T10" s="42"/>
      <c r="U10" s="24"/>
    </row>
    <row r="11" spans="1:21">
      <c r="A11" s="42"/>
      <c r="B11" s="42"/>
      <c r="C11" s="42"/>
      <c r="D11" s="42"/>
      <c r="E11" s="42"/>
      <c r="F11" s="42"/>
      <c r="G11" s="42"/>
      <c r="H11" s="42"/>
      <c r="I11" s="42"/>
      <c r="J11" s="42"/>
      <c r="K11" s="42"/>
      <c r="L11" s="42"/>
      <c r="M11" s="42"/>
      <c r="N11" s="42"/>
      <c r="O11" s="42"/>
      <c r="P11" s="42"/>
      <c r="Q11" s="42"/>
      <c r="R11" s="42"/>
      <c r="S11" s="42"/>
      <c r="T11" s="42"/>
      <c r="U11" s="24"/>
    </row>
    <row r="12" spans="1:21">
      <c r="A12" s="25"/>
      <c r="B12" s="25"/>
      <c r="C12" s="25"/>
      <c r="D12" s="26"/>
      <c r="E12" s="26"/>
      <c r="F12" s="27"/>
      <c r="S12" s="24"/>
      <c r="U12" s="24"/>
    </row>
    <row r="13" spans="1:21">
      <c r="A13" s="25"/>
      <c r="B13" s="25"/>
      <c r="C13" s="25"/>
      <c r="D13" s="26"/>
      <c r="E13" s="26"/>
      <c r="F13" s="27"/>
      <c r="S13" s="24"/>
      <c r="U13" s="24"/>
    </row>
    <row r="14" spans="1:21">
      <c r="A14" s="25"/>
      <c r="B14" s="40"/>
      <c r="C14" s="40"/>
      <c r="D14" s="26"/>
      <c r="E14" s="26"/>
      <c r="F14" s="27"/>
      <c r="S14" s="24"/>
      <c r="U14" s="24"/>
    </row>
    <row r="15" spans="1:21">
      <c r="A15" s="25"/>
      <c r="B15" s="25"/>
      <c r="C15" s="25"/>
      <c r="D15" s="26"/>
      <c r="E15" s="26"/>
      <c r="F15" s="27"/>
      <c r="S15" s="24"/>
      <c r="U15" s="24"/>
    </row>
    <row r="16" spans="1:21">
      <c r="A16" s="25"/>
      <c r="B16" s="25"/>
      <c r="C16" s="25"/>
      <c r="D16" s="26"/>
      <c r="E16" s="26"/>
      <c r="F16" s="27"/>
      <c r="S16" s="24"/>
      <c r="U16" s="24"/>
    </row>
    <row r="17" spans="1:21">
      <c r="A17" s="25"/>
      <c r="B17" s="25"/>
      <c r="C17" s="25"/>
      <c r="D17" s="26"/>
      <c r="E17" s="26"/>
      <c r="F17" s="27"/>
      <c r="S17" s="24"/>
      <c r="U17" s="24"/>
    </row>
    <row r="18" spans="1:21">
      <c r="A18" s="25"/>
      <c r="B18" s="25"/>
      <c r="C18" s="25"/>
      <c r="D18" s="26"/>
      <c r="E18" s="26"/>
      <c r="F18" s="27"/>
      <c r="S18" s="24"/>
      <c r="U18" s="24"/>
    </row>
    <row r="19" spans="1:21">
      <c r="A19" s="25"/>
      <c r="B19" s="25"/>
      <c r="C19" s="25"/>
      <c r="D19" s="26"/>
      <c r="E19" s="26"/>
      <c r="F19" s="27"/>
      <c r="S19" s="24"/>
      <c r="U19" s="24"/>
    </row>
    <row r="20" spans="1:21">
      <c r="A20" s="25"/>
      <c r="B20" s="25"/>
      <c r="C20" s="25"/>
      <c r="D20" s="26"/>
      <c r="E20" s="26"/>
      <c r="F20" s="27"/>
      <c r="S20" s="24"/>
      <c r="U20" s="24"/>
    </row>
    <row r="21" spans="1:21">
      <c r="A21" s="25"/>
      <c r="B21" s="25"/>
      <c r="C21" s="25"/>
      <c r="D21" s="26"/>
      <c r="E21" s="26"/>
      <c r="F21" s="27"/>
      <c r="S21" s="24"/>
      <c r="U21" s="24"/>
    </row>
    <row r="22" spans="1:21">
      <c r="A22" s="25"/>
      <c r="B22" s="25"/>
      <c r="C22" s="25"/>
      <c r="D22" s="26"/>
      <c r="E22" s="26"/>
      <c r="F22" s="27"/>
      <c r="S22" s="24"/>
      <c r="U22" s="24"/>
    </row>
    <row r="23" spans="1:21">
      <c r="A23" s="25"/>
      <c r="B23" s="25"/>
      <c r="C23" s="25"/>
      <c r="D23" s="26"/>
      <c r="E23" s="26"/>
      <c r="F23" s="27"/>
      <c r="S23" s="24"/>
      <c r="U23" s="24"/>
    </row>
    <row r="24" spans="1:21">
      <c r="A24" s="25"/>
      <c r="B24" s="40"/>
      <c r="C24" s="40"/>
      <c r="D24" s="26"/>
      <c r="E24" s="26"/>
      <c r="F24" s="27"/>
      <c r="S24" s="24"/>
      <c r="U24" s="24"/>
    </row>
    <row r="25" spans="1:21">
      <c r="A25" s="25"/>
      <c r="B25" s="25"/>
      <c r="C25" s="25"/>
      <c r="D25" s="26"/>
      <c r="E25" s="26"/>
      <c r="F25" s="27"/>
      <c r="S25" s="24"/>
      <c r="U25" s="24"/>
    </row>
    <row r="26" spans="1:21">
      <c r="A26" s="25"/>
      <c r="B26" s="25"/>
      <c r="C26" s="25"/>
      <c r="D26" s="26"/>
      <c r="E26" s="26"/>
      <c r="F26" s="27"/>
      <c r="S26" s="24"/>
      <c r="U26" s="24"/>
    </row>
    <row r="27" spans="1:21">
      <c r="A27" s="25"/>
      <c r="B27" s="25"/>
      <c r="C27" s="25"/>
      <c r="D27" s="26"/>
      <c r="E27" s="26"/>
      <c r="F27" s="27"/>
      <c r="S27" s="24"/>
      <c r="U27" s="24"/>
    </row>
    <row r="28" spans="1:21">
      <c r="A28" s="25"/>
      <c r="B28" s="25"/>
      <c r="C28" s="25"/>
      <c r="D28" s="26"/>
      <c r="E28" s="26"/>
      <c r="F28" s="27"/>
      <c r="S28" s="24"/>
      <c r="U28" s="24"/>
    </row>
    <row r="29" spans="1:21">
      <c r="A29" s="28"/>
      <c r="B29" s="25"/>
      <c r="C29" s="25"/>
      <c r="D29" s="29"/>
      <c r="E29" s="29"/>
      <c r="F29" s="27"/>
      <c r="S29" s="24"/>
    </row>
    <row r="30" spans="1:21">
      <c r="A30" s="25"/>
      <c r="B30" s="25"/>
      <c r="C30" s="25"/>
      <c r="D30" s="26"/>
      <c r="E30" s="26"/>
      <c r="F30" s="27"/>
      <c r="S30" s="24"/>
    </row>
    <row r="31" spans="1:21">
      <c r="A31" s="25"/>
      <c r="B31" s="25"/>
      <c r="C31" s="25"/>
      <c r="D31" s="26"/>
      <c r="E31" s="26"/>
      <c r="F31" s="27"/>
      <c r="S31" s="24"/>
    </row>
    <row r="32" spans="1:21">
      <c r="A32" s="25"/>
      <c r="B32" s="25"/>
      <c r="C32" s="25"/>
      <c r="D32" s="26"/>
      <c r="E32" s="26"/>
      <c r="F32" s="27"/>
    </row>
    <row r="33" spans="1:6">
      <c r="A33" s="25"/>
      <c r="B33" s="25"/>
      <c r="C33" s="25"/>
      <c r="D33" s="26"/>
      <c r="E33" s="26"/>
      <c r="F33" s="27"/>
    </row>
    <row r="34" spans="1:6">
      <c r="A34" s="25"/>
      <c r="B34" s="25"/>
      <c r="C34" s="25"/>
      <c r="D34" s="26"/>
      <c r="E34" s="26"/>
      <c r="F34" s="27"/>
    </row>
    <row r="35" spans="1:6">
      <c r="A35" s="25"/>
      <c r="B35" s="25"/>
      <c r="C35" s="25"/>
      <c r="D35" s="26"/>
      <c r="E35" s="26"/>
      <c r="F35" s="27"/>
    </row>
    <row r="36" spans="1:6">
      <c r="A36" s="25"/>
      <c r="B36" s="25"/>
      <c r="C36" s="25"/>
      <c r="D36" s="26"/>
      <c r="E36" s="26"/>
      <c r="F36" s="27"/>
    </row>
    <row r="37" spans="1:6">
      <c r="A37" s="25"/>
      <c r="B37" s="25"/>
      <c r="C37" s="25"/>
      <c r="D37" s="26"/>
      <c r="E37" s="26"/>
      <c r="F37" s="27"/>
    </row>
    <row r="38" spans="1:6">
      <c r="A38" s="25"/>
      <c r="B38" s="25"/>
      <c r="C38" s="25"/>
      <c r="D38" s="26"/>
      <c r="E38" s="26"/>
      <c r="F38" s="27"/>
    </row>
    <row r="39" spans="1:6">
      <c r="A39" s="25"/>
      <c r="B39" s="25"/>
      <c r="C39" s="25"/>
      <c r="D39" s="26"/>
      <c r="E39" s="26"/>
      <c r="F39" s="27"/>
    </row>
    <row r="40" spans="1:6">
      <c r="A40" s="25"/>
      <c r="B40" s="25"/>
      <c r="C40" s="25"/>
      <c r="D40" s="26"/>
      <c r="E40" s="26"/>
      <c r="F40" s="27"/>
    </row>
  </sheetData>
  <sortState xmlns:xlrd2="http://schemas.microsoft.com/office/spreadsheetml/2017/richdata2" ref="A10:F40">
    <sortCondition ref="A10:A40"/>
  </sortState>
  <mergeCells count="4">
    <mergeCell ref="B14:C14"/>
    <mergeCell ref="B24:C24"/>
    <mergeCell ref="A8:T11"/>
    <mergeCell ref="D1:R1"/>
  </mergeCells>
  <phoneticPr fontId="19" type="noConversion"/>
  <pageMargins left="0.75" right="0.75" top="1" bottom="1" header="0.5" footer="0.5"/>
  <pageSetup orientation="portrait" r:id="rId1"/>
  <drawing r:id="rId2"/>
  <legacyDrawing r:id="rId3"/>
  <controls>
    <mc:AlternateContent xmlns:mc="http://schemas.openxmlformats.org/markup-compatibility/2006">
      <mc:Choice Requires="x14">
        <control shapeId="1025" r:id="rId8" name="Control 1">
          <controlPr defaultSize="0" autoPict="0" r:id="rId7">
            <anchor moveWithCells="1">
              <from>
                <xdr:col>0</xdr:col>
                <xdr:colOff>0</xdr:colOff>
                <xdr:row>1</xdr:row>
                <xdr:rowOff>161925</xdr:rowOff>
              </from>
              <to>
                <xdr:col>0</xdr:col>
                <xdr:colOff>742950</xdr:colOff>
                <xdr:row>1</xdr:row>
                <xdr:rowOff>342900</xdr:rowOff>
              </to>
            </anchor>
          </controlPr>
        </control>
      </mc:Choice>
      <mc:Fallback>
        <control shapeId="1025" r:id="rId8" name="Control 1"/>
      </mc:Fallback>
    </mc:AlternateContent>
    <mc:AlternateContent xmlns:mc="http://schemas.openxmlformats.org/markup-compatibility/2006">
      <mc:Choice Requires="x14">
        <control shapeId="1026" r:id="rId6" name="Control 2">
          <controlPr defaultSize="0" autoPict="0" r:id="rId7">
            <anchor moveWithCells="1">
              <from>
                <xdr:col>0</xdr:col>
                <xdr:colOff>0</xdr:colOff>
                <xdr:row>1</xdr:row>
                <xdr:rowOff>161925</xdr:rowOff>
              </from>
              <to>
                <xdr:col>0</xdr:col>
                <xdr:colOff>742950</xdr:colOff>
                <xdr:row>1</xdr:row>
                <xdr:rowOff>342900</xdr:rowOff>
              </to>
            </anchor>
          </controlPr>
        </control>
      </mc:Choice>
      <mc:Fallback>
        <control shapeId="1026" r:id="rId6" name="Control 2"/>
      </mc:Fallback>
    </mc:AlternateContent>
    <mc:AlternateContent xmlns:mc="http://schemas.openxmlformats.org/markup-compatibility/2006">
      <mc:Choice Requires="x14">
        <control shapeId="1027" r:id="rId4" name="Control 3">
          <controlPr defaultSize="0" r:id="rId5">
            <anchor moveWithCells="1">
              <from>
                <xdr:col>0</xdr:col>
                <xdr:colOff>619125</xdr:colOff>
                <xdr:row>1</xdr:row>
                <xdr:rowOff>161925</xdr:rowOff>
              </from>
              <to>
                <xdr:col>1</xdr:col>
                <xdr:colOff>38100</xdr:colOff>
                <xdr:row>1</xdr:row>
                <xdr:rowOff>342900</xdr:rowOff>
              </to>
            </anchor>
          </controlPr>
        </control>
      </mc:Choice>
      <mc:Fallback>
        <control shapeId="1027" r:id="rId4" name="Control 3"/>
      </mc:Fallback>
    </mc:AlternateContent>
  </controls>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c r="A1" s="14" t="s">
        <v>33</v>
      </c>
      <c r="B1" s="15" t="s">
        <v>2</v>
      </c>
      <c r="C1" s="15" t="s">
        <v>3</v>
      </c>
      <c r="D1" s="15" t="s">
        <v>4</v>
      </c>
      <c r="E1" s="15" t="s">
        <v>34</v>
      </c>
      <c r="F1" s="15" t="s">
        <v>5</v>
      </c>
      <c r="G1" s="15" t="s">
        <v>35</v>
      </c>
      <c r="H1" s="15" t="s">
        <v>36</v>
      </c>
      <c r="I1" s="15" t="s">
        <v>37</v>
      </c>
      <c r="J1" s="15" t="s">
        <v>38</v>
      </c>
      <c r="K1" s="15" t="s">
        <v>39</v>
      </c>
      <c r="L1" s="15" t="s">
        <v>40</v>
      </c>
      <c r="M1" s="15" t="s">
        <v>41</v>
      </c>
      <c r="N1" s="15" t="s">
        <v>42</v>
      </c>
      <c r="O1" s="15" t="s">
        <v>43</v>
      </c>
      <c r="P1" s="15" t="s">
        <v>44</v>
      </c>
      <c r="Q1" s="15" t="s">
        <v>15</v>
      </c>
      <c r="R1" s="15" t="s">
        <v>45</v>
      </c>
      <c r="S1" s="15" t="s">
        <v>19</v>
      </c>
      <c r="T1" s="16" t="s">
        <v>46</v>
      </c>
      <c r="V1" s="7" t="s">
        <v>47</v>
      </c>
      <c r="W1" s="2" t="s">
        <v>48</v>
      </c>
      <c r="X1" s="9" t="s">
        <v>49</v>
      </c>
    </row>
    <row r="2" spans="1:24" ht="30">
      <c r="A2" s="10" t="s">
        <v>50</v>
      </c>
      <c r="B2" s="11" t="s">
        <v>22</v>
      </c>
      <c r="C2" s="11">
        <v>5808540</v>
      </c>
      <c r="D2" s="11">
        <v>1850</v>
      </c>
      <c r="E2" s="11" t="s">
        <v>51</v>
      </c>
      <c r="F2" s="11">
        <v>0</v>
      </c>
      <c r="G2" s="11" t="s">
        <v>52</v>
      </c>
      <c r="H2" s="11" t="s">
        <v>53</v>
      </c>
      <c r="I2" s="12">
        <v>2</v>
      </c>
      <c r="J2" s="11" t="s">
        <v>25</v>
      </c>
      <c r="K2" s="11">
        <v>1</v>
      </c>
      <c r="L2" s="11" t="s">
        <v>25</v>
      </c>
      <c r="M2" s="11">
        <v>1</v>
      </c>
      <c r="N2" s="11" t="s">
        <v>24</v>
      </c>
      <c r="O2" s="11">
        <v>0</v>
      </c>
      <c r="P2" s="11" t="s">
        <v>24</v>
      </c>
      <c r="Q2" s="11">
        <v>0</v>
      </c>
      <c r="R2" s="11" t="s">
        <v>54</v>
      </c>
      <c r="S2" s="11">
        <v>1</v>
      </c>
      <c r="T2" s="13">
        <v>4</v>
      </c>
      <c r="V2" s="3" t="s">
        <v>53</v>
      </c>
      <c r="W2" s="4">
        <f>SUMIF(H:H,"A",C:C)</f>
        <v>5808540</v>
      </c>
      <c r="X2" s="17">
        <f>Total_Incentives!$W2/W6</f>
        <v>0.45510839332886943</v>
      </c>
    </row>
    <row r="3" spans="1:24" ht="30">
      <c r="A3" s="10" t="s">
        <v>55</v>
      </c>
      <c r="B3" s="11" t="s">
        <v>22</v>
      </c>
      <c r="C3" s="11">
        <v>6954441.4900000002</v>
      </c>
      <c r="D3" s="11">
        <v>2000</v>
      </c>
      <c r="E3" s="11" t="s">
        <v>51</v>
      </c>
      <c r="F3" s="11">
        <v>0</v>
      </c>
      <c r="G3" s="11" t="s">
        <v>56</v>
      </c>
      <c r="H3" s="11" t="s">
        <v>57</v>
      </c>
      <c r="I3" s="12">
        <v>0.5</v>
      </c>
      <c r="J3" s="11" t="s">
        <v>25</v>
      </c>
      <c r="K3" s="11">
        <v>1</v>
      </c>
      <c r="L3" s="11" t="s">
        <v>25</v>
      </c>
      <c r="M3" s="11">
        <v>1</v>
      </c>
      <c r="N3" s="11" t="s">
        <v>24</v>
      </c>
      <c r="O3" s="11">
        <v>0</v>
      </c>
      <c r="P3" s="11" t="s">
        <v>24</v>
      </c>
      <c r="Q3" s="11">
        <v>0</v>
      </c>
      <c r="R3" s="11" t="s">
        <v>54</v>
      </c>
      <c r="S3" s="11">
        <v>1</v>
      </c>
      <c r="T3" s="12">
        <v>2.5</v>
      </c>
      <c r="V3" s="3" t="s">
        <v>57</v>
      </c>
      <c r="W3" s="4">
        <f>SUMIF(H:H,"B",C:C)</f>
        <v>6954441.4900000002</v>
      </c>
      <c r="X3" s="17">
        <f>Total_Incentives!$W3/W6</f>
        <v>0.54489160667113057</v>
      </c>
    </row>
    <row r="4" spans="1:24">
      <c r="V4" s="3" t="s">
        <v>51</v>
      </c>
      <c r="W4" s="4">
        <f>SUM(C:C)</f>
        <v>12762981.49</v>
      </c>
      <c r="X4" s="17">
        <f>Total_Incentives!$W4/W6</f>
        <v>1</v>
      </c>
    </row>
    <row r="5" spans="1:24">
      <c r="V5" s="3" t="s">
        <v>58</v>
      </c>
      <c r="W5" s="4">
        <f>SUMIF(C:C,"&lt;=250",F:F)</f>
        <v>0</v>
      </c>
      <c r="X5" s="17"/>
    </row>
    <row r="6" spans="1:24">
      <c r="V6" s="5" t="s">
        <v>59</v>
      </c>
      <c r="W6" s="6">
        <f>SUM(W2:W3)</f>
        <v>12762981.49</v>
      </c>
      <c r="X6" s="18"/>
    </row>
    <row r="7" spans="1:24">
      <c r="X7" s="8"/>
    </row>
    <row r="8" spans="1:24">
      <c r="V8" t="s">
        <v>60</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95cb2c-15d4-40b4-a5ea-5b363946ee4f"/>
    <lcf76f155ced4ddcb4097134ff3c332f xmlns="b6b43722-16b9-40ab-9842-b5379c0457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9472edbfb0bcde4de3e90f0b05cc24dd">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7b7b4977b1ff0ad45e40a4c66aea9891"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9F826E-23AF-457B-830B-65DBDFA4189B}"/>
</file>

<file path=customXml/itemProps2.xml><?xml version="1.0" encoding="utf-8"?>
<ds:datastoreItem xmlns:ds="http://schemas.openxmlformats.org/officeDocument/2006/customXml" ds:itemID="{0846C02D-8868-4D0F-B13B-1F6B040CEB66}"/>
</file>

<file path=customXml/itemProps3.xml><?xml version="1.0" encoding="utf-8"?>
<ds:datastoreItem xmlns:ds="http://schemas.openxmlformats.org/officeDocument/2006/customXml" ds:itemID="{E16F0FEE-D456-4D8E-AE03-1D400FEDA0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Philbrick</dc:creator>
  <cp:keywords/>
  <dc:description/>
  <cp:lastModifiedBy>Emily Chan</cp:lastModifiedBy>
  <cp:revision/>
  <dcterms:created xsi:type="dcterms:W3CDTF">2019-08-02T20:37:48Z</dcterms:created>
  <dcterms:modified xsi:type="dcterms:W3CDTF">2024-01-16T21:08:12Z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