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2 Projects\Active Projects\IPA ILSFA\03 Work Products\Communications and Marketing\2020\2020-Project Tables\Pre-Project Selection\LICS\"/>
    </mc:Choice>
  </mc:AlternateContent>
  <xr:revisionPtr revIDLastSave="0" documentId="13_ncr:1_{4AB79C46-F77F-416A-AFD5-B1B143F8A1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J_Projects" sheetId="2" r:id="rId1"/>
    <sheet name="Total_Incentives" sheetId="6" state="hidden" r:id="rId2"/>
  </sheets>
  <definedNames>
    <definedName name="_xlnm._FilterDatabase" localSheetId="0" hidden="1">EJ_Projects!$A$4:$S$10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6" l="1"/>
  <c r="W3" i="6"/>
  <c r="W2" i="6"/>
  <c r="W5" i="6" l="1"/>
  <c r="W6" i="6" l="1"/>
  <c r="X3" i="6" l="1"/>
  <c r="X4" i="6"/>
  <c r="X2" i="6"/>
  <c r="W8" i="6"/>
</calcChain>
</file>

<file path=xl/sharedStrings.xml><?xml version="1.0" encoding="utf-8"?>
<sst xmlns="http://schemas.openxmlformats.org/spreadsheetml/2006/main" count="144" uniqueCount="71">
  <si>
    <t>Project: Project Id</t>
  </si>
  <si>
    <t>Projected Project Size (AC kW) Formula</t>
  </si>
  <si>
    <t>Utility Territory</t>
  </si>
  <si>
    <t>Part I 100% Subscriber owned</t>
  </si>
  <si>
    <t>Projected Anchor Type</t>
  </si>
  <si>
    <t>Type of Project</t>
  </si>
  <si>
    <t>ComEd</t>
  </si>
  <si>
    <t>Yes</t>
  </si>
  <si>
    <t>No</t>
  </si>
  <si>
    <t>Community Solar</t>
  </si>
  <si>
    <t>Ameren</t>
  </si>
  <si>
    <t>Public facility</t>
  </si>
  <si>
    <t>P-0825</t>
  </si>
  <si>
    <t>P-0744</t>
  </si>
  <si>
    <t>Utility Group</t>
  </si>
  <si>
    <t>A</t>
  </si>
  <si>
    <t>B</t>
  </si>
  <si>
    <t>&gt;250</t>
  </si>
  <si>
    <t>&lt;=250</t>
  </si>
  <si>
    <t>Total Points</t>
  </si>
  <si>
    <t>Percentage</t>
  </si>
  <si>
    <t>Points</t>
  </si>
  <si>
    <t>Total Incentive Value</t>
  </si>
  <si>
    <t>Category</t>
  </si>
  <si>
    <t>Size Points</t>
  </si>
  <si>
    <t>Total</t>
  </si>
  <si>
    <t>Incentive left</t>
  </si>
  <si>
    <t>EJC</t>
  </si>
  <si>
    <t>EJC Points</t>
  </si>
  <si>
    <t>LI CT</t>
  </si>
  <si>
    <t>100% Subscriber Owned Points</t>
  </si>
  <si>
    <t>WMBE Points</t>
  </si>
  <si>
    <t>REC Value ($)</t>
  </si>
  <si>
    <t>Anchor Type Points</t>
  </si>
  <si>
    <t>Size Category</t>
  </si>
  <si>
    <t>Utility Group Points</t>
  </si>
  <si>
    <t>LI CT Points</t>
  </si>
  <si>
    <t>WMBE</t>
  </si>
  <si>
    <t>Total Points (from selection in which it was chosen)</t>
  </si>
  <si>
    <t>Project Id</t>
  </si>
  <si>
    <t xml:space="preserve">Environmental Justice Communities Selection Stage </t>
  </si>
  <si>
    <t>Scoring Categories</t>
  </si>
  <si>
    <t>Projected Project Size (AC kW)</t>
  </si>
  <si>
    <t>EJC Points (N/A for EJ Selection)</t>
  </si>
  <si>
    <t>2020-2021 Rank Scores: Low-Income Community Solar Sub-Program</t>
  </si>
  <si>
    <t>P-2724 - PY3</t>
  </si>
  <si>
    <t>Non-profit</t>
  </si>
  <si>
    <t>P-2725 - PY3</t>
  </si>
  <si>
    <t>P-2838 - PY3</t>
  </si>
  <si>
    <t>P-2840 - PY3</t>
  </si>
  <si>
    <t>P-2841 - PY3</t>
  </si>
  <si>
    <t>&gt;1,000</t>
  </si>
  <si>
    <t>&gt;500 &lt;=1,000</t>
  </si>
  <si>
    <t>Size Category (AC kW)</t>
  </si>
  <si>
    <t>Size &gt;1000</t>
  </si>
  <si>
    <t>Size &lt;=100</t>
  </si>
  <si>
    <t>Group A</t>
  </si>
  <si>
    <t>Group B</t>
  </si>
  <si>
    <t>Anchor Type NP/PF</t>
  </si>
  <si>
    <t>Anchor Type PH</t>
  </si>
  <si>
    <t>Anchor Type CSP</t>
  </si>
  <si>
    <t>*The Minority/Women-owned Business Enterprise (MWBE) designation includes both Approved Vendors that are themselves a MWBE as well as Approved Vendors that have made a commitment to subcontracting with a MWBE for their given project.</t>
  </si>
  <si>
    <t xml:space="preserve">Environmental Justice Community </t>
  </si>
  <si>
    <t>Low-Income Census Tract</t>
  </si>
  <si>
    <t>MWBE Points</t>
  </si>
  <si>
    <t>Anchor Type: Project Host (Yes or No)</t>
  </si>
  <si>
    <t>Anchor Type: Critical Service Provider (Yes or No)</t>
  </si>
  <si>
    <t xml:space="preserve">Minority/Women- Owned Business Enterprise* </t>
  </si>
  <si>
    <t>Anchor Type: Non-Profit/ Public Facility</t>
  </si>
  <si>
    <t>Size &gt; 100 &lt;=500</t>
  </si>
  <si>
    <t>Size &gt;500 &lt;=1000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</si>
</sst>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C245E"/>
      <name val="Calibri"/>
      <family val="2"/>
      <scheme val="minor"/>
    </font>
    <font>
      <b/>
      <sz val="24"/>
      <color rgb="FF1C245E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5062E5"/>
        <bgColor theme="7"/>
      </patternFill>
    </fill>
    <fill>
      <patternFill patternType="solid">
        <fgColor rgb="FF5062E5"/>
        <bgColor theme="4"/>
      </patternFill>
    </fill>
    <fill>
      <patternFill patternType="solid">
        <fgColor rgb="FF5062E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/>
      <right/>
      <top/>
      <bottom style="thin">
        <color rgb="FF5062E5"/>
      </bottom>
      <diagonal/>
    </border>
    <border>
      <left/>
      <right/>
      <top style="thin">
        <color rgb="FF5062E5"/>
      </top>
      <bottom style="thin">
        <color rgb="FF5062E5"/>
      </bottom>
      <diagonal/>
    </border>
    <border>
      <left style="thin">
        <color rgb="FF5062E5"/>
      </left>
      <right/>
      <top style="thin">
        <color rgb="FF5062E5"/>
      </top>
      <bottom style="thin">
        <color rgb="FF5062E5"/>
      </bottom>
      <diagonal/>
    </border>
    <border>
      <left/>
      <right style="thin">
        <color rgb="FF5062E5"/>
      </right>
      <top style="thin">
        <color rgb="FF5062E5"/>
      </top>
      <bottom style="thin">
        <color rgb="FF5062E5"/>
      </bottom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0" applyNumberFormat="1"/>
    <xf numFmtId="44" fontId="13" fillId="33" borderId="12" xfId="42" applyNumberFormat="1" applyFont="1" applyFill="1" applyBorder="1" applyAlignment="1">
      <alignment wrapText="1"/>
    </xf>
    <xf numFmtId="0" fontId="0" fillId="0" borderId="11" xfId="0" applyFont="1" applyBorder="1"/>
    <xf numFmtId="44" fontId="0" fillId="0" borderId="12" xfId="42" applyNumberFormat="1" applyFont="1" applyBorder="1"/>
    <xf numFmtId="0" fontId="0" fillId="0" borderId="14" xfId="0" applyFont="1" applyBorder="1"/>
    <xf numFmtId="44" fontId="0" fillId="0" borderId="10" xfId="42" applyNumberFormat="1" applyFont="1" applyBorder="1"/>
    <xf numFmtId="44" fontId="13" fillId="33" borderId="11" xfId="42" applyNumberFormat="1" applyFont="1" applyFill="1" applyBorder="1" applyAlignment="1">
      <alignment wrapText="1"/>
    </xf>
    <xf numFmtId="10" fontId="0" fillId="0" borderId="0" xfId="43" applyNumberFormat="1" applyFont="1"/>
    <xf numFmtId="10" fontId="13" fillId="33" borderId="13" xfId="43" applyNumberFormat="1" applyFont="1" applyFill="1" applyBorder="1"/>
    <xf numFmtId="0" fontId="0" fillId="0" borderId="0" xfId="0" applyNumberFormat="1"/>
    <xf numFmtId="49" fontId="0" fillId="0" borderId="17" xfId="0" applyNumberFormat="1" applyFont="1" applyBorder="1" applyAlignment="1">
      <alignment horizontal="center" wrapText="1"/>
    </xf>
    <xf numFmtId="49" fontId="0" fillId="0" borderId="16" xfId="0" applyNumberFormat="1" applyFont="1" applyBorder="1" applyAlignment="1">
      <alignment horizontal="center" wrapText="1"/>
    </xf>
    <xf numFmtId="0" fontId="0" fillId="0" borderId="16" xfId="0" applyNumberFormat="1" applyFont="1" applyBorder="1" applyAlignment="1">
      <alignment horizontal="center" wrapText="1"/>
    </xf>
    <xf numFmtId="49" fontId="0" fillId="0" borderId="18" xfId="0" applyNumberFormat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9" fontId="0" fillId="0" borderId="13" xfId="43" applyFont="1" applyBorder="1"/>
    <xf numFmtId="9" fontId="0" fillId="0" borderId="15" xfId="43" applyFont="1" applyBorder="1"/>
    <xf numFmtId="0" fontId="0" fillId="0" borderId="0" xfId="0"/>
    <xf numFmtId="44" fontId="13" fillId="36" borderId="24" xfId="42" applyNumberFormat="1" applyFont="1" applyFill="1" applyBorder="1" applyAlignment="1">
      <alignment horizontal="center" vertical="center" wrapText="1"/>
    </xf>
    <xf numFmtId="44" fontId="13" fillId="36" borderId="23" xfId="42" applyNumberFormat="1" applyFont="1" applyFill="1" applyBorder="1" applyAlignment="1">
      <alignment horizontal="center" vertical="center" wrapText="1"/>
    </xf>
    <xf numFmtId="9" fontId="13" fillId="36" borderId="23" xfId="43" applyNumberFormat="1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/>
    </xf>
    <xf numFmtId="0" fontId="13" fillId="35" borderId="24" xfId="0" applyFont="1" applyFill="1" applyBorder="1" applyAlignment="1">
      <alignment horizontal="center" vertical="center" wrapText="1"/>
    </xf>
    <xf numFmtId="0" fontId="13" fillId="35" borderId="23" xfId="0" applyFont="1" applyFill="1" applyBorder="1" applyAlignment="1">
      <alignment horizontal="center" vertical="center" wrapText="1"/>
    </xf>
    <xf numFmtId="0" fontId="13" fillId="35" borderId="25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44" fontId="18" fillId="0" borderId="23" xfId="42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/>
    </xf>
    <xf numFmtId="2" fontId="18" fillId="0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9" fontId="18" fillId="0" borderId="23" xfId="43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3" fillId="37" borderId="23" xfId="0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/>
    <xf numFmtId="44" fontId="0" fillId="0" borderId="0" xfId="0" applyNumberFormat="1"/>
    <xf numFmtId="0" fontId="18" fillId="0" borderId="0" xfId="0" applyNumberFormat="1" applyFont="1" applyFill="1" applyBorder="1" applyAlignment="1">
      <alignment horizontal="center" vertical="center" wrapText="1"/>
    </xf>
    <xf numFmtId="44" fontId="0" fillId="0" borderId="16" xfId="42" applyFont="1" applyBorder="1" applyAlignment="1">
      <alignment horizontal="right" wrapText="1"/>
    </xf>
    <xf numFmtId="0" fontId="0" fillId="0" borderId="16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2" fontId="0" fillId="0" borderId="26" xfId="0" applyNumberFormat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6" xfId="0" applyFill="1" applyBorder="1" applyAlignment="1">
      <alignment horizontal="center"/>
    </xf>
    <xf numFmtId="164" fontId="0" fillId="0" borderId="26" xfId="0" applyNumberFormat="1" applyFill="1" applyBorder="1" applyAlignment="1">
      <alignment horizontal="center" wrapText="1"/>
    </xf>
    <xf numFmtId="49" fontId="0" fillId="0" borderId="16" xfId="0" applyNumberFormat="1" applyFill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0" fontId="18" fillId="0" borderId="24" xfId="0" applyFont="1" applyBorder="1" applyAlignment="1">
      <alignment horizontal="center"/>
    </xf>
    <xf numFmtId="9" fontId="18" fillId="0" borderId="23" xfId="43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44" fontId="18" fillId="0" borderId="24" xfId="42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165" fontId="18" fillId="0" borderId="23" xfId="42" applyNumberFormat="1" applyFont="1" applyBorder="1" applyAlignment="1">
      <alignment horizontal="center" vertical="center"/>
    </xf>
    <xf numFmtId="165" fontId="18" fillId="0" borderId="23" xfId="42" applyNumberFormat="1" applyFont="1" applyBorder="1" applyAlignment="1">
      <alignment horizontal="center"/>
    </xf>
    <xf numFmtId="165" fontId="18" fillId="0" borderId="23" xfId="43" applyNumberFormat="1" applyFont="1" applyBorder="1" applyAlignment="1">
      <alignment horizontal="center"/>
    </xf>
    <xf numFmtId="165" fontId="18" fillId="0" borderId="23" xfId="0" applyNumberFormat="1" applyFont="1" applyBorder="1" applyAlignment="1">
      <alignment horizontal="center"/>
    </xf>
    <xf numFmtId="9" fontId="18" fillId="0" borderId="23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/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C245E"/>
      <color rgb="FF506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125413</xdr:rowOff>
    </xdr:from>
    <xdr:to>
      <xdr:col>2</xdr:col>
      <xdr:colOff>320420</xdr:colOff>
      <xdr:row>0</xdr:row>
      <xdr:rowOff>586581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25413"/>
          <a:ext cx="2475450" cy="45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E0B4-1E70-47F4-9CF3-6B6F2AC30CB5}">
  <dimension ref="A1:X19"/>
  <sheetViews>
    <sheetView showGridLines="0" tabSelected="1" zoomScale="80" zoomScaleNormal="80" workbookViewId="0">
      <selection activeCell="J20" sqref="J20"/>
    </sheetView>
  </sheetViews>
  <sheetFormatPr defaultColWidth="11.28515625" defaultRowHeight="15" x14ac:dyDescent="0.25"/>
  <cols>
    <col min="1" max="1" width="13.42578125" customWidth="1"/>
    <col min="2" max="2" width="19.42578125" customWidth="1"/>
    <col min="3" max="3" width="16" customWidth="1"/>
    <col min="4" max="4" width="13.42578125" customWidth="1"/>
    <col min="5" max="5" width="14.7109375" style="40" customWidth="1"/>
    <col min="6" max="6" width="8.42578125" customWidth="1"/>
    <col min="7" max="7" width="11.7109375" customWidth="1"/>
    <col min="8" max="8" width="9.5703125" style="40" customWidth="1"/>
    <col min="9" max="9" width="13.85546875" customWidth="1"/>
    <col min="10" max="10" width="10.140625" customWidth="1"/>
    <col min="11" max="11" width="9" customWidth="1"/>
    <col min="12" max="12" width="11.5703125" customWidth="1"/>
    <col min="13" max="13" width="16.7109375" customWidth="1"/>
    <col min="14" max="14" width="7.140625" customWidth="1"/>
    <col min="15" max="15" width="13.5703125" style="40" customWidth="1"/>
    <col min="16" max="16" width="14.140625" customWidth="1"/>
    <col min="17" max="17" width="18.42578125" customWidth="1"/>
    <col min="18" max="18" width="11.28515625" style="20"/>
    <col min="19" max="19" width="9.5703125" style="10" customWidth="1"/>
    <col min="20" max="20" width="7.42578125" customWidth="1"/>
    <col min="21" max="21" width="18.85546875" customWidth="1"/>
    <col min="22" max="22" width="18.5703125" customWidth="1"/>
    <col min="23" max="23" width="11.5703125" customWidth="1"/>
    <col min="24" max="24" width="12.42578125" customWidth="1"/>
  </cols>
  <sheetData>
    <row r="1" spans="1:24" ht="53.1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4" s="20" customFormat="1" ht="32.1" customHeight="1" x14ac:dyDescent="0.25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4" s="20" customFormat="1" ht="42.6" customHeight="1" x14ac:dyDescent="0.25">
      <c r="A3" s="70" t="s">
        <v>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U3" s="68" t="s">
        <v>41</v>
      </c>
      <c r="V3" s="69"/>
      <c r="W3" s="69"/>
      <c r="X3" s="69"/>
    </row>
    <row r="4" spans="1:24" ht="92.25" customHeight="1" x14ac:dyDescent="0.25">
      <c r="A4" s="25" t="s">
        <v>39</v>
      </c>
      <c r="B4" s="26" t="s">
        <v>5</v>
      </c>
      <c r="C4" s="26" t="s">
        <v>32</v>
      </c>
      <c r="D4" s="26" t="s">
        <v>42</v>
      </c>
      <c r="E4" s="26" t="s">
        <v>53</v>
      </c>
      <c r="F4" s="26" t="s">
        <v>24</v>
      </c>
      <c r="G4" s="26" t="s">
        <v>2</v>
      </c>
      <c r="H4" s="26" t="s">
        <v>14</v>
      </c>
      <c r="I4" s="26" t="s">
        <v>62</v>
      </c>
      <c r="J4" s="38" t="s">
        <v>43</v>
      </c>
      <c r="K4" s="26" t="s">
        <v>63</v>
      </c>
      <c r="L4" s="26" t="s">
        <v>36</v>
      </c>
      <c r="M4" s="26" t="s">
        <v>67</v>
      </c>
      <c r="N4" s="26" t="s">
        <v>64</v>
      </c>
      <c r="O4" s="26" t="s">
        <v>68</v>
      </c>
      <c r="P4" s="26" t="s">
        <v>65</v>
      </c>
      <c r="Q4" s="26" t="s">
        <v>66</v>
      </c>
      <c r="R4" s="26" t="s">
        <v>33</v>
      </c>
      <c r="S4" s="27" t="s">
        <v>19</v>
      </c>
      <c r="U4" s="21" t="s">
        <v>23</v>
      </c>
      <c r="V4" s="22" t="s">
        <v>22</v>
      </c>
      <c r="W4" s="23" t="s">
        <v>20</v>
      </c>
      <c r="X4" s="24" t="s">
        <v>21</v>
      </c>
    </row>
    <row r="5" spans="1:24" s="40" customFormat="1" ht="14.45" customHeight="1" x14ac:dyDescent="0.25">
      <c r="A5" s="28" t="s">
        <v>45</v>
      </c>
      <c r="B5" s="29" t="s">
        <v>9</v>
      </c>
      <c r="C5" s="30">
        <v>6165269.6699999999</v>
      </c>
      <c r="D5" s="31">
        <v>2000</v>
      </c>
      <c r="E5" s="31" t="s">
        <v>51</v>
      </c>
      <c r="F5" s="31">
        <v>0</v>
      </c>
      <c r="G5" s="31" t="s">
        <v>6</v>
      </c>
      <c r="H5" s="31" t="s">
        <v>16</v>
      </c>
      <c r="I5" s="31" t="s">
        <v>7</v>
      </c>
      <c r="J5" s="31">
        <v>2</v>
      </c>
      <c r="K5" s="31" t="s">
        <v>7</v>
      </c>
      <c r="L5" s="31">
        <v>2</v>
      </c>
      <c r="M5" s="31" t="s">
        <v>7</v>
      </c>
      <c r="N5" s="31">
        <v>2</v>
      </c>
      <c r="O5" s="31" t="s">
        <v>46</v>
      </c>
      <c r="P5" s="32" t="s">
        <v>8</v>
      </c>
      <c r="Q5" s="31" t="s">
        <v>7</v>
      </c>
      <c r="R5" s="31">
        <v>2.5</v>
      </c>
      <c r="S5" s="33">
        <v>6.5</v>
      </c>
      <c r="T5" s="34"/>
      <c r="U5" s="35" t="s">
        <v>56</v>
      </c>
      <c r="V5" s="60">
        <v>15175648.800000001</v>
      </c>
      <c r="W5" s="36">
        <v>0.55090731334044063</v>
      </c>
      <c r="X5" s="37"/>
    </row>
    <row r="6" spans="1:24" s="40" customFormat="1" ht="14.45" customHeight="1" x14ac:dyDescent="0.25">
      <c r="A6" s="28" t="s">
        <v>47</v>
      </c>
      <c r="B6" s="29" t="s">
        <v>9</v>
      </c>
      <c r="C6" s="30">
        <v>6233104.7999999998</v>
      </c>
      <c r="D6" s="31">
        <v>2000</v>
      </c>
      <c r="E6" s="31" t="s">
        <v>51</v>
      </c>
      <c r="F6" s="31">
        <v>0</v>
      </c>
      <c r="G6" s="31" t="s">
        <v>10</v>
      </c>
      <c r="H6" s="31" t="s">
        <v>15</v>
      </c>
      <c r="I6" s="31" t="s">
        <v>7</v>
      </c>
      <c r="J6" s="31">
        <v>2</v>
      </c>
      <c r="K6" s="31" t="s">
        <v>8</v>
      </c>
      <c r="L6" s="31">
        <v>0</v>
      </c>
      <c r="M6" s="31" t="s">
        <v>7</v>
      </c>
      <c r="N6" s="31">
        <v>2</v>
      </c>
      <c r="O6" s="31" t="s">
        <v>11</v>
      </c>
      <c r="P6" s="32" t="s">
        <v>7</v>
      </c>
      <c r="Q6" s="31" t="s">
        <v>7</v>
      </c>
      <c r="R6" s="31">
        <v>3.25</v>
      </c>
      <c r="S6" s="33">
        <v>5.25</v>
      </c>
      <c r="T6" s="34"/>
      <c r="U6" s="35" t="s">
        <v>57</v>
      </c>
      <c r="V6" s="60">
        <v>12370997.309999999</v>
      </c>
      <c r="W6" s="36">
        <v>0.44909268665955931</v>
      </c>
      <c r="X6" s="37"/>
    </row>
    <row r="7" spans="1:24" s="40" customFormat="1" ht="14.45" customHeight="1" x14ac:dyDescent="0.25">
      <c r="A7" s="54" t="s">
        <v>48</v>
      </c>
      <c r="B7" s="52" t="s">
        <v>9</v>
      </c>
      <c r="C7" s="43">
        <v>6205727.6399999997</v>
      </c>
      <c r="D7" s="44">
        <v>2000</v>
      </c>
      <c r="E7" s="49" t="s">
        <v>51</v>
      </c>
      <c r="F7" s="53">
        <v>0</v>
      </c>
      <c r="G7" s="52" t="s">
        <v>6</v>
      </c>
      <c r="H7" s="50" t="s">
        <v>16</v>
      </c>
      <c r="I7" s="51" t="s">
        <v>7</v>
      </c>
      <c r="J7" s="47">
        <v>2</v>
      </c>
      <c r="K7" s="51" t="s">
        <v>7</v>
      </c>
      <c r="L7" s="47">
        <v>2</v>
      </c>
      <c r="M7" s="47" t="s">
        <v>7</v>
      </c>
      <c r="N7" s="48">
        <v>2</v>
      </c>
      <c r="O7" s="52" t="s">
        <v>46</v>
      </c>
      <c r="P7" s="45" t="s">
        <v>8</v>
      </c>
      <c r="Q7" s="45" t="s">
        <v>7</v>
      </c>
      <c r="R7" s="46">
        <v>2.5</v>
      </c>
      <c r="S7" s="33">
        <v>6.5</v>
      </c>
      <c r="T7" s="34"/>
      <c r="U7" s="35" t="s">
        <v>54</v>
      </c>
      <c r="V7" s="60">
        <v>24519902.91</v>
      </c>
      <c r="W7" s="36">
        <v>0.89012298673626078</v>
      </c>
      <c r="X7" s="37">
        <v>0</v>
      </c>
    </row>
    <row r="8" spans="1:24" s="40" customFormat="1" ht="14.45" customHeight="1" x14ac:dyDescent="0.25">
      <c r="A8" s="28" t="s">
        <v>49</v>
      </c>
      <c r="B8" s="29" t="s">
        <v>9</v>
      </c>
      <c r="C8" s="30">
        <v>5915800.7999999998</v>
      </c>
      <c r="D8" s="31">
        <v>2000</v>
      </c>
      <c r="E8" s="31" t="s">
        <v>51</v>
      </c>
      <c r="F8" s="31">
        <v>0</v>
      </c>
      <c r="G8" s="31" t="s">
        <v>10</v>
      </c>
      <c r="H8" s="31" t="s">
        <v>15</v>
      </c>
      <c r="I8" s="31" t="s">
        <v>7</v>
      </c>
      <c r="J8" s="31">
        <v>2</v>
      </c>
      <c r="K8" s="31" t="s">
        <v>7</v>
      </c>
      <c r="L8" s="31">
        <v>2</v>
      </c>
      <c r="M8" s="31" t="s">
        <v>8</v>
      </c>
      <c r="N8" s="31">
        <v>0</v>
      </c>
      <c r="O8" s="31" t="s">
        <v>46</v>
      </c>
      <c r="P8" s="32" t="s">
        <v>8</v>
      </c>
      <c r="Q8" s="31" t="s">
        <v>7</v>
      </c>
      <c r="R8" s="31">
        <v>2.5</v>
      </c>
      <c r="S8" s="33">
        <v>4.5</v>
      </c>
      <c r="T8" s="34"/>
      <c r="U8" s="35" t="s">
        <v>70</v>
      </c>
      <c r="V8" s="60">
        <v>3026743.2</v>
      </c>
      <c r="W8" s="36">
        <v>0.10987701326373922</v>
      </c>
      <c r="X8" s="37">
        <v>0.5</v>
      </c>
    </row>
    <row r="9" spans="1:24" s="40" customFormat="1" ht="14.45" customHeight="1" x14ac:dyDescent="0.25">
      <c r="A9" s="28" t="s">
        <v>50</v>
      </c>
      <c r="B9" s="29" t="s">
        <v>9</v>
      </c>
      <c r="C9" s="30">
        <v>3026743.2</v>
      </c>
      <c r="D9" s="31">
        <v>1000</v>
      </c>
      <c r="E9" s="31" t="s">
        <v>52</v>
      </c>
      <c r="F9" s="31">
        <v>0.5</v>
      </c>
      <c r="G9" s="31" t="s">
        <v>10</v>
      </c>
      <c r="H9" s="31" t="s">
        <v>15</v>
      </c>
      <c r="I9" s="31" t="s">
        <v>7</v>
      </c>
      <c r="J9" s="31">
        <v>2</v>
      </c>
      <c r="K9" s="31" t="s">
        <v>7</v>
      </c>
      <c r="L9" s="31">
        <v>2</v>
      </c>
      <c r="M9" s="31" t="s">
        <v>8</v>
      </c>
      <c r="N9" s="31">
        <v>0</v>
      </c>
      <c r="O9" s="31" t="s">
        <v>46</v>
      </c>
      <c r="P9" s="32" t="s">
        <v>7</v>
      </c>
      <c r="Q9" s="31" t="s">
        <v>7</v>
      </c>
      <c r="R9" s="31">
        <v>3.25</v>
      </c>
      <c r="S9" s="33">
        <v>5.75</v>
      </c>
      <c r="T9" s="34"/>
      <c r="U9" s="35" t="s">
        <v>69</v>
      </c>
      <c r="V9" s="60">
        <v>0</v>
      </c>
      <c r="W9" s="36">
        <v>0</v>
      </c>
      <c r="X9" s="37">
        <v>1</v>
      </c>
    </row>
    <row r="10" spans="1:24" ht="14.45" customHeight="1" x14ac:dyDescent="0.25">
      <c r="T10" s="34"/>
      <c r="U10" s="35" t="s">
        <v>55</v>
      </c>
      <c r="V10" s="60">
        <v>0</v>
      </c>
      <c r="W10" s="36">
        <v>0</v>
      </c>
      <c r="X10" s="37">
        <v>1.5</v>
      </c>
    </row>
    <row r="11" spans="1:24" ht="14.45" customHeight="1" x14ac:dyDescent="0.25">
      <c r="H11" s="42"/>
      <c r="T11" s="34"/>
      <c r="U11" s="55" t="s">
        <v>27</v>
      </c>
      <c r="V11" s="61">
        <v>27546646.109999999</v>
      </c>
      <c r="W11" s="56">
        <v>1</v>
      </c>
      <c r="X11" s="57">
        <v>2</v>
      </c>
    </row>
    <row r="12" spans="1:24" ht="15" customHeight="1" x14ac:dyDescent="0.25">
      <c r="A12" s="66" t="s">
        <v>61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34"/>
      <c r="U12" s="55" t="s">
        <v>29</v>
      </c>
      <c r="V12" s="61">
        <v>21313541.309999999</v>
      </c>
      <c r="W12" s="56">
        <v>0.7737254555378611</v>
      </c>
      <c r="X12" s="57">
        <v>2</v>
      </c>
    </row>
    <row r="13" spans="1:24" x14ac:dyDescent="0.25">
      <c r="T13" s="34"/>
      <c r="U13" s="55" t="s">
        <v>37</v>
      </c>
      <c r="V13" s="61">
        <v>18604102.109999999</v>
      </c>
      <c r="W13" s="56">
        <v>0.67536723112169827</v>
      </c>
      <c r="X13" s="57">
        <v>2</v>
      </c>
    </row>
    <row r="14" spans="1:24" x14ac:dyDescent="0.25">
      <c r="T14" s="34"/>
      <c r="U14" s="55" t="s">
        <v>58</v>
      </c>
      <c r="V14" s="61">
        <v>27546646.109999999</v>
      </c>
      <c r="W14" s="56">
        <v>1</v>
      </c>
      <c r="X14" s="57">
        <v>2</v>
      </c>
    </row>
    <row r="15" spans="1:24" x14ac:dyDescent="0.25">
      <c r="U15" s="58" t="s">
        <v>59</v>
      </c>
      <c r="V15" s="62">
        <v>9259848</v>
      </c>
      <c r="W15" s="64">
        <v>0.33615155772587807</v>
      </c>
      <c r="X15" s="57">
        <v>0.75</v>
      </c>
    </row>
    <row r="16" spans="1:24" x14ac:dyDescent="0.25">
      <c r="U16" s="55" t="s">
        <v>60</v>
      </c>
      <c r="V16" s="63">
        <v>27546646.109999999</v>
      </c>
      <c r="W16" s="64">
        <v>1</v>
      </c>
      <c r="X16" s="57">
        <v>0.5</v>
      </c>
    </row>
    <row r="17" spans="2:24" x14ac:dyDescent="0.25">
      <c r="B17" s="1"/>
      <c r="U17" s="55" t="s">
        <v>25</v>
      </c>
      <c r="V17" s="63">
        <v>27546646.109999999</v>
      </c>
      <c r="W17" s="59"/>
      <c r="X17" s="57"/>
    </row>
    <row r="18" spans="2:24" x14ac:dyDescent="0.25">
      <c r="B18" s="39"/>
    </row>
    <row r="19" spans="2:24" x14ac:dyDescent="0.25">
      <c r="B19" s="39"/>
      <c r="G19" s="1"/>
      <c r="H19" s="41"/>
    </row>
  </sheetData>
  <sheetProtection algorithmName="SHA-512" hashValue="kpbwEcQr9J0Mcs5/53LwvmEXIeufoebULTg2unWD2lnCkkm/wLSX5lkbMF8gv9tf934anv3H8ygE4xzyifeWTw==" saltValue="rcux0Gwb5crKvSuDI11t2w==" spinCount="100000" sheet="1" objects="1" scenarios="1"/>
  <sortState xmlns:xlrd2="http://schemas.microsoft.com/office/spreadsheetml/2017/richdata2" ref="A5:S13">
    <sortCondition descending="1" ref="S5:S13"/>
  </sortState>
  <mergeCells count="4">
    <mergeCell ref="A1:S1"/>
    <mergeCell ref="U3:X3"/>
    <mergeCell ref="A3:S3"/>
    <mergeCell ref="A2:S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1CE5-0A25-4FF5-A6A3-AB5C71C38B65}">
  <dimension ref="A1:X8"/>
  <sheetViews>
    <sheetView showGridLines="0" topLeftCell="P1" workbookViewId="0">
      <selection activeCell="T1" sqref="T1:T1048576"/>
    </sheetView>
  </sheetViews>
  <sheetFormatPr defaultRowHeight="15" x14ac:dyDescent="0.25"/>
  <cols>
    <col min="6" max="6" width="12.28515625" customWidth="1"/>
    <col min="20" max="20" width="15.140625" customWidth="1"/>
    <col min="21" max="21" width="6.85546875" style="8" customWidth="1"/>
    <col min="22" max="22" width="13.5703125" customWidth="1"/>
    <col min="23" max="23" width="14.42578125" customWidth="1"/>
    <col min="24" max="24" width="10.85546875" customWidth="1"/>
  </cols>
  <sheetData>
    <row r="1" spans="1:24" ht="75" x14ac:dyDescent="0.25">
      <c r="A1" s="15" t="s">
        <v>0</v>
      </c>
      <c r="B1" s="16" t="s">
        <v>5</v>
      </c>
      <c r="C1" s="16" t="s">
        <v>32</v>
      </c>
      <c r="D1" s="16" t="s">
        <v>1</v>
      </c>
      <c r="E1" s="16" t="s">
        <v>34</v>
      </c>
      <c r="F1" s="16" t="s">
        <v>24</v>
      </c>
      <c r="G1" s="16" t="s">
        <v>2</v>
      </c>
      <c r="H1" s="16" t="s">
        <v>14</v>
      </c>
      <c r="I1" s="16" t="s">
        <v>35</v>
      </c>
      <c r="J1" s="16" t="s">
        <v>27</v>
      </c>
      <c r="K1" s="16" t="s">
        <v>28</v>
      </c>
      <c r="L1" s="16" t="s">
        <v>29</v>
      </c>
      <c r="M1" s="16" t="s">
        <v>36</v>
      </c>
      <c r="N1" s="16" t="s">
        <v>3</v>
      </c>
      <c r="O1" s="16" t="s">
        <v>30</v>
      </c>
      <c r="P1" s="16" t="s">
        <v>37</v>
      </c>
      <c r="Q1" s="16" t="s">
        <v>31</v>
      </c>
      <c r="R1" s="16" t="s">
        <v>4</v>
      </c>
      <c r="S1" s="16" t="s">
        <v>33</v>
      </c>
      <c r="T1" s="17" t="s">
        <v>38</v>
      </c>
      <c r="V1" s="7" t="s">
        <v>23</v>
      </c>
      <c r="W1" s="2" t="s">
        <v>22</v>
      </c>
      <c r="X1" s="9" t="s">
        <v>20</v>
      </c>
    </row>
    <row r="2" spans="1:24" ht="30" x14ac:dyDescent="0.25">
      <c r="A2" s="11" t="s">
        <v>12</v>
      </c>
      <c r="B2" s="12" t="s">
        <v>9</v>
      </c>
      <c r="C2" s="12">
        <v>5808540</v>
      </c>
      <c r="D2" s="12">
        <v>1850</v>
      </c>
      <c r="E2" s="12" t="s">
        <v>17</v>
      </c>
      <c r="F2" s="12">
        <v>0</v>
      </c>
      <c r="G2" s="12" t="s">
        <v>10</v>
      </c>
      <c r="H2" s="12" t="s">
        <v>15</v>
      </c>
      <c r="I2" s="13">
        <v>2</v>
      </c>
      <c r="J2" s="12" t="s">
        <v>7</v>
      </c>
      <c r="K2" s="12">
        <v>1</v>
      </c>
      <c r="L2" s="12" t="s">
        <v>7</v>
      </c>
      <c r="M2" s="12">
        <v>1</v>
      </c>
      <c r="N2" s="12" t="s">
        <v>8</v>
      </c>
      <c r="O2" s="12">
        <v>0</v>
      </c>
      <c r="P2" s="12" t="s">
        <v>8</v>
      </c>
      <c r="Q2" s="12">
        <v>0</v>
      </c>
      <c r="R2" s="12" t="s">
        <v>11</v>
      </c>
      <c r="S2" s="12">
        <v>1</v>
      </c>
      <c r="T2" s="14">
        <v>4</v>
      </c>
      <c r="V2" s="3" t="s">
        <v>15</v>
      </c>
      <c r="W2" s="4">
        <f>SUMIF(H:H,"A",C:C)</f>
        <v>5808540</v>
      </c>
      <c r="X2" s="18">
        <f>Total_Incentives!$W2/W6</f>
        <v>0.45510839332886943</v>
      </c>
    </row>
    <row r="3" spans="1:24" ht="30" x14ac:dyDescent="0.25">
      <c r="A3" s="11" t="s">
        <v>13</v>
      </c>
      <c r="B3" s="12" t="s">
        <v>9</v>
      </c>
      <c r="C3" s="12">
        <v>6954441.4900000002</v>
      </c>
      <c r="D3" s="12">
        <v>2000</v>
      </c>
      <c r="E3" s="12" t="s">
        <v>17</v>
      </c>
      <c r="F3" s="12">
        <v>0</v>
      </c>
      <c r="G3" s="12" t="s">
        <v>6</v>
      </c>
      <c r="H3" s="12" t="s">
        <v>16</v>
      </c>
      <c r="I3" s="13">
        <v>0.5</v>
      </c>
      <c r="J3" s="12" t="s">
        <v>7</v>
      </c>
      <c r="K3" s="12">
        <v>1</v>
      </c>
      <c r="L3" s="12" t="s">
        <v>7</v>
      </c>
      <c r="M3" s="12">
        <v>1</v>
      </c>
      <c r="N3" s="12" t="s">
        <v>8</v>
      </c>
      <c r="O3" s="12">
        <v>0</v>
      </c>
      <c r="P3" s="12" t="s">
        <v>8</v>
      </c>
      <c r="Q3" s="12">
        <v>0</v>
      </c>
      <c r="R3" s="12" t="s">
        <v>11</v>
      </c>
      <c r="S3" s="12">
        <v>1</v>
      </c>
      <c r="T3" s="13">
        <v>2.5</v>
      </c>
      <c r="V3" s="3" t="s">
        <v>16</v>
      </c>
      <c r="W3" s="4">
        <f>SUMIF(H:H,"B",C:C)</f>
        <v>6954441.4900000002</v>
      </c>
      <c r="X3" s="18">
        <f>Total_Incentives!$W3/W6</f>
        <v>0.54489160667113057</v>
      </c>
    </row>
    <row r="4" spans="1:24" x14ac:dyDescent="0.25">
      <c r="V4" s="3" t="s">
        <v>17</v>
      </c>
      <c r="W4" s="4">
        <f>SUM(C:C)</f>
        <v>12762981.49</v>
      </c>
      <c r="X4" s="18">
        <f>Total_Incentives!$W4/W6</f>
        <v>1</v>
      </c>
    </row>
    <row r="5" spans="1:24" x14ac:dyDescent="0.25">
      <c r="V5" s="3" t="s">
        <v>18</v>
      </c>
      <c r="W5" s="4">
        <f>SUMIF(C:C,"&lt;=250",F:F)</f>
        <v>0</v>
      </c>
      <c r="X5" s="18"/>
    </row>
    <row r="6" spans="1:24" x14ac:dyDescent="0.25">
      <c r="V6" s="5" t="s">
        <v>25</v>
      </c>
      <c r="W6" s="6">
        <f>SUM(W2:W3)</f>
        <v>12762981.49</v>
      </c>
      <c r="X6" s="19"/>
    </row>
    <row r="7" spans="1:24" x14ac:dyDescent="0.25">
      <c r="X7" s="8"/>
    </row>
    <row r="8" spans="1:24" x14ac:dyDescent="0.25">
      <c r="V8" t="s">
        <v>26</v>
      </c>
      <c r="W8" s="1">
        <f>12500000-W6</f>
        <v>-262981.49000000022</v>
      </c>
      <c r="X8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E55A311CE7F04686E2C00C63FEEB98" ma:contentTypeVersion="13" ma:contentTypeDescription="Create a new document." ma:contentTypeScope="" ma:versionID="8c7bdea79174804f13de7c9fbff91fef">
  <xsd:schema xmlns:xsd="http://www.w3.org/2001/XMLSchema" xmlns:xs="http://www.w3.org/2001/XMLSchema" xmlns:p="http://schemas.microsoft.com/office/2006/metadata/properties" xmlns:ns3="babf9b5b-49fb-4a3d-9eb1-9e6b5edd58f7" xmlns:ns4="13fcd1a0-f6fa-4343-90b6-c873cb810e1a" targetNamespace="http://schemas.microsoft.com/office/2006/metadata/properties" ma:root="true" ma:fieldsID="2d9ae0bbcfb432fe56686da9ce86fdd8" ns3:_="" ns4:_="">
    <xsd:import namespace="babf9b5b-49fb-4a3d-9eb1-9e6b5edd58f7"/>
    <xsd:import namespace="13fcd1a0-f6fa-4343-90b6-c873cb810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f9b5b-49fb-4a3d-9eb1-9e6b5edd5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cd1a0-f6fa-4343-90b6-c873cb810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6C02D-8868-4D0F-B13B-1F6B040CEB66}">
  <ds:schemaRefs>
    <ds:schemaRef ds:uri="babf9b5b-49fb-4a3d-9eb1-9e6b5edd58f7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3fcd1a0-f6fa-4343-90b6-c873cb810e1a"/>
  </ds:schemaRefs>
</ds:datastoreItem>
</file>

<file path=customXml/itemProps2.xml><?xml version="1.0" encoding="utf-8"?>
<ds:datastoreItem xmlns:ds="http://schemas.openxmlformats.org/officeDocument/2006/customXml" ds:itemID="{A95FA9C7-A9D3-45A5-8364-A06F9FED2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f9b5b-49fb-4a3d-9eb1-9e6b5edd58f7"/>
    <ds:schemaRef ds:uri="13fcd1a0-f6fa-4343-90b6-c873cb810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9F826E-23AF-457B-830B-65DBDFA418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EJ_Projects</vt:lpstr>
      <vt:lpstr>Total_Incentives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Philbrick</dc:creator>
  <cp:lastModifiedBy>Hannah Magnuson</cp:lastModifiedBy>
  <cp:lastPrinted>2019-08-06T15:44:47Z</cp:lastPrinted>
  <dcterms:created xsi:type="dcterms:W3CDTF">2019-08-02T20:37:48Z</dcterms:created>
  <dcterms:modified xsi:type="dcterms:W3CDTF">2020-10-22T23:39:56Z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0x01010086E55A311CE7F04686E2C00C63FEEB98</vt:lpwstr>
  </property>
</Properties>
</file>