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02 Projects\Active Projects\IPA ILSFA\03 Work Products\Communications and Marketing\2020\2020-Project Tables\"/>
    </mc:Choice>
  </mc:AlternateContent>
  <xr:revisionPtr revIDLastSave="0" documentId="13_ncr:1_{574BF040-4D61-423A-BE43-B8833115563A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EJ_Projects" sheetId="2" r:id="rId1"/>
    <sheet name="Total_Incentives" sheetId="6" state="hidden" r:id="rId2"/>
  </sheets>
  <definedNames>
    <definedName name="_xlnm._FilterDatabase" localSheetId="0" hidden="1">EJ_Projects!$A$4:$U$15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4" i="6" l="1"/>
  <c r="W3" i="6"/>
  <c r="W2" i="6"/>
  <c r="W5" i="6" l="1"/>
  <c r="W6" i="6" l="1"/>
  <c r="X3" i="6" l="1"/>
  <c r="X4" i="6"/>
  <c r="X2" i="6"/>
  <c r="W8" i="6"/>
</calcChain>
</file>

<file path=xl/sharedStrings.xml><?xml version="1.0" encoding="utf-8"?>
<sst xmlns="http://schemas.openxmlformats.org/spreadsheetml/2006/main" count="189" uniqueCount="75">
  <si>
    <t>Project: Project Id</t>
  </si>
  <si>
    <t>Projected Project Size (AC kW) Formula</t>
  </si>
  <si>
    <t>Utility Territory</t>
  </si>
  <si>
    <t>Part I 100% Subscriber owned</t>
  </si>
  <si>
    <t>Projected Anchor Type</t>
  </si>
  <si>
    <t>Type of Project</t>
  </si>
  <si>
    <t>ComEd</t>
  </si>
  <si>
    <t>Yes</t>
  </si>
  <si>
    <t>No</t>
  </si>
  <si>
    <t>Community Solar</t>
  </si>
  <si>
    <t>Ameren</t>
  </si>
  <si>
    <t>Public facility</t>
  </si>
  <si>
    <t>P-0825</t>
  </si>
  <si>
    <t>P-0744</t>
  </si>
  <si>
    <t>Utility Group</t>
  </si>
  <si>
    <t>A</t>
  </si>
  <si>
    <t>B</t>
  </si>
  <si>
    <t>&gt;250</t>
  </si>
  <si>
    <t>&lt;=250</t>
  </si>
  <si>
    <t>Total Points</t>
  </si>
  <si>
    <t>Percentage</t>
  </si>
  <si>
    <t>Points</t>
  </si>
  <si>
    <t>Total Incentive Value</t>
  </si>
  <si>
    <t>Category</t>
  </si>
  <si>
    <t>Size Points</t>
  </si>
  <si>
    <t>Total</t>
  </si>
  <si>
    <t>Incentive left</t>
  </si>
  <si>
    <t>EJC</t>
  </si>
  <si>
    <t>EJC Points</t>
  </si>
  <si>
    <t>LI CT</t>
  </si>
  <si>
    <t>100% Subscriber Owned Points</t>
  </si>
  <si>
    <t>WMBE Points</t>
  </si>
  <si>
    <t>REC Value ($)</t>
  </si>
  <si>
    <t>Anchor Type Points</t>
  </si>
  <si>
    <t>Size Category</t>
  </si>
  <si>
    <t>Utility Group Points</t>
  </si>
  <si>
    <t>LI CT Points</t>
  </si>
  <si>
    <t>WMBE</t>
  </si>
  <si>
    <t>Total Points (from selection in which it was chosen)</t>
  </si>
  <si>
    <t>Project Id</t>
  </si>
  <si>
    <t>&lt;=100</t>
  </si>
  <si>
    <t>P-2714 - PY3</t>
  </si>
  <si>
    <t>P-1864 - PY3</t>
  </si>
  <si>
    <t>P-2698 - PY3</t>
  </si>
  <si>
    <t>P-2706 - PY3</t>
  </si>
  <si>
    <t>P-2708 - PY3</t>
  </si>
  <si>
    <t>P-2801 - PY3</t>
  </si>
  <si>
    <t>P-2718 - PY3</t>
  </si>
  <si>
    <t>P-2719 - PY3</t>
  </si>
  <si>
    <t>P-2717 - PY3</t>
  </si>
  <si>
    <t>P-2712 - PY3</t>
  </si>
  <si>
    <t>ITC Project</t>
  </si>
  <si>
    <t>Participant Total Savings (%)</t>
  </si>
  <si>
    <t>Participant Savings Points</t>
  </si>
  <si>
    <t>&gt;100</t>
  </si>
  <si>
    <t>2020-2021 Rank Scores: Non-Profit/Public Facilities Sub-Program</t>
  </si>
  <si>
    <t>Non-Profit/Public</t>
  </si>
  <si>
    <t xml:space="preserve">EJC </t>
  </si>
  <si>
    <t xml:space="preserve">LI CT </t>
  </si>
  <si>
    <t xml:space="preserve">Environmental Justice Communities Selection Stage </t>
  </si>
  <si>
    <t>Women/Minority Owned Business</t>
  </si>
  <si>
    <t>Scoring Categories</t>
  </si>
  <si>
    <t>Projected Project Size (AC kW)</t>
  </si>
  <si>
    <t>Utility Territory Points</t>
  </si>
  <si>
    <t>EJC Points (N/A for EJ Selection)</t>
  </si>
  <si>
    <t>&lt;/=100</t>
  </si>
  <si>
    <t>Facility Type</t>
  </si>
  <si>
    <t>Public Facility</t>
  </si>
  <si>
    <t>Non-Profit</t>
  </si>
  <si>
    <t>Facility Type Points</t>
  </si>
  <si>
    <t>Facility Type NP</t>
  </si>
  <si>
    <t>Facility Type PF</t>
  </si>
  <si>
    <t>Savings +31%</t>
  </si>
  <si>
    <t>Savings +11-30%</t>
  </si>
  <si>
    <t>Savings &lt;/=+10%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</si>
</sst>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1C245E"/>
      <name val="Calibri"/>
      <family val="2"/>
      <scheme val="minor"/>
    </font>
    <font>
      <b/>
      <sz val="24"/>
      <color rgb="FF1C245E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7"/>
        <bgColor theme="7"/>
      </patternFill>
    </fill>
    <fill>
      <patternFill patternType="solid">
        <fgColor rgb="FF5062E5"/>
        <bgColor theme="7"/>
      </patternFill>
    </fill>
    <fill>
      <patternFill patternType="solid">
        <fgColor rgb="FF5062E5"/>
        <bgColor theme="4"/>
      </patternFill>
    </fill>
    <fill>
      <patternFill patternType="solid">
        <fgColor rgb="FF5062E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/>
      <right/>
      <top style="thin">
        <color theme="7" tint="0.39997558519241921"/>
      </top>
      <bottom/>
      <diagonal/>
    </border>
    <border>
      <left style="thin">
        <color theme="7" tint="0.39997558519241921"/>
      </left>
      <right/>
      <top style="thin">
        <color theme="7" tint="0.39997558519241921"/>
      </top>
      <bottom/>
      <diagonal/>
    </border>
    <border>
      <left/>
      <right style="thin">
        <color theme="7" tint="0.39997558519241921"/>
      </right>
      <top style="thin">
        <color theme="7" tint="0.39997558519241921"/>
      </top>
      <bottom/>
      <diagonal/>
    </border>
    <border>
      <left/>
      <right/>
      <top/>
      <bottom style="thin">
        <color rgb="FF5062E5"/>
      </bottom>
      <diagonal/>
    </border>
    <border>
      <left/>
      <right/>
      <top style="thin">
        <color rgb="FF5062E5"/>
      </top>
      <bottom style="thin">
        <color rgb="FF5062E5"/>
      </bottom>
      <diagonal/>
    </border>
    <border>
      <left style="thin">
        <color rgb="FF5062E5"/>
      </left>
      <right/>
      <top style="thin">
        <color rgb="FF5062E5"/>
      </top>
      <bottom style="thin">
        <color rgb="FF5062E5"/>
      </bottom>
      <diagonal/>
    </border>
    <border>
      <left/>
      <right style="thin">
        <color rgb="FF5062E5"/>
      </right>
      <top style="thin">
        <color rgb="FF5062E5"/>
      </top>
      <bottom style="thin">
        <color rgb="FF5062E5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44" fontId="0" fillId="0" borderId="0" xfId="42" applyFont="1"/>
    <xf numFmtId="44" fontId="0" fillId="0" borderId="0" xfId="0" applyNumberFormat="1"/>
    <xf numFmtId="9" fontId="0" fillId="0" borderId="0" xfId="43" applyFont="1"/>
    <xf numFmtId="44" fontId="13" fillId="33" borderId="12" xfId="42" applyNumberFormat="1" applyFont="1" applyFill="1" applyBorder="1" applyAlignment="1">
      <alignment wrapText="1"/>
    </xf>
    <xf numFmtId="0" fontId="0" fillId="0" borderId="11" xfId="0" applyFont="1" applyBorder="1"/>
    <xf numFmtId="44" fontId="0" fillId="0" borderId="12" xfId="42" applyNumberFormat="1" applyFont="1" applyBorder="1"/>
    <xf numFmtId="0" fontId="0" fillId="0" borderId="14" xfId="0" applyFont="1" applyBorder="1"/>
    <xf numFmtId="44" fontId="0" fillId="0" borderId="10" xfId="42" applyNumberFormat="1" applyFont="1" applyBorder="1"/>
    <xf numFmtId="44" fontId="13" fillId="33" borderId="11" xfId="42" applyNumberFormat="1" applyFont="1" applyFill="1" applyBorder="1" applyAlignment="1">
      <alignment wrapText="1"/>
    </xf>
    <xf numFmtId="10" fontId="0" fillId="0" borderId="0" xfId="43" applyNumberFormat="1" applyFont="1"/>
    <xf numFmtId="10" fontId="13" fillId="33" borderId="13" xfId="43" applyNumberFormat="1" applyFont="1" applyFill="1" applyBorder="1"/>
    <xf numFmtId="0" fontId="0" fillId="0" borderId="0" xfId="0" applyNumberFormat="1"/>
    <xf numFmtId="49" fontId="0" fillId="0" borderId="17" xfId="0" applyNumberFormat="1" applyFont="1" applyBorder="1" applyAlignment="1">
      <alignment horizontal="center" wrapText="1"/>
    </xf>
    <xf numFmtId="49" fontId="0" fillId="0" borderId="16" xfId="0" applyNumberFormat="1" applyFont="1" applyBorder="1" applyAlignment="1">
      <alignment horizontal="center" wrapText="1"/>
    </xf>
    <xf numFmtId="0" fontId="0" fillId="0" borderId="16" xfId="0" applyNumberFormat="1" applyFont="1" applyBorder="1" applyAlignment="1">
      <alignment horizontal="center" wrapText="1"/>
    </xf>
    <xf numFmtId="49" fontId="0" fillId="0" borderId="18" xfId="0" applyNumberFormat="1" applyFont="1" applyBorder="1" applyAlignment="1">
      <alignment horizontal="center" wrapText="1"/>
    </xf>
    <xf numFmtId="0" fontId="13" fillId="34" borderId="20" xfId="0" applyFont="1" applyFill="1" applyBorder="1" applyAlignment="1">
      <alignment horizontal="center" vertical="center" wrapText="1"/>
    </xf>
    <xf numFmtId="0" fontId="13" fillId="34" borderId="19" xfId="0" applyFont="1" applyFill="1" applyBorder="1" applyAlignment="1">
      <alignment horizontal="center" vertical="center" wrapText="1"/>
    </xf>
    <xf numFmtId="0" fontId="13" fillId="34" borderId="21" xfId="0" applyFont="1" applyFill="1" applyBorder="1" applyAlignment="1">
      <alignment horizontal="center" vertical="center" wrapText="1"/>
    </xf>
    <xf numFmtId="9" fontId="0" fillId="0" borderId="13" xfId="43" applyFont="1" applyBorder="1"/>
    <xf numFmtId="9" fontId="0" fillId="0" borderId="15" xfId="43" applyFont="1" applyBorder="1"/>
    <xf numFmtId="0" fontId="0" fillId="0" borderId="0" xfId="0"/>
    <xf numFmtId="0" fontId="18" fillId="0" borderId="0" xfId="0" applyFont="1" applyBorder="1" applyAlignment="1">
      <alignment horizontal="center" vertical="center"/>
    </xf>
    <xf numFmtId="44" fontId="13" fillId="36" borderId="24" xfId="42" applyNumberFormat="1" applyFont="1" applyFill="1" applyBorder="1" applyAlignment="1">
      <alignment horizontal="center" vertical="center" wrapText="1"/>
    </xf>
    <xf numFmtId="44" fontId="13" fillId="36" borderId="23" xfId="42" applyNumberFormat="1" applyFont="1" applyFill="1" applyBorder="1" applyAlignment="1">
      <alignment horizontal="center" vertical="center" wrapText="1"/>
    </xf>
    <xf numFmtId="9" fontId="13" fillId="36" borderId="23" xfId="43" applyNumberFormat="1" applyFont="1" applyFill="1" applyBorder="1" applyAlignment="1">
      <alignment horizontal="center" vertical="center"/>
    </xf>
    <xf numFmtId="0" fontId="13" fillId="36" borderId="25" xfId="0" applyFont="1" applyFill="1" applyBorder="1" applyAlignment="1">
      <alignment horizontal="center" vertical="center"/>
    </xf>
    <xf numFmtId="0" fontId="13" fillId="35" borderId="24" xfId="0" applyFont="1" applyFill="1" applyBorder="1" applyAlignment="1">
      <alignment horizontal="center" vertical="center" wrapText="1"/>
    </xf>
    <xf numFmtId="0" fontId="13" fillId="35" borderId="23" xfId="0" applyFont="1" applyFill="1" applyBorder="1" applyAlignment="1">
      <alignment horizontal="center" vertical="center" wrapText="1"/>
    </xf>
    <xf numFmtId="0" fontId="13" fillId="35" borderId="25" xfId="0" applyFont="1" applyFill="1" applyBorder="1" applyAlignment="1">
      <alignment horizontal="center" vertical="center" wrapText="1"/>
    </xf>
    <xf numFmtId="49" fontId="18" fillId="0" borderId="24" xfId="0" applyNumberFormat="1" applyFont="1" applyFill="1" applyBorder="1" applyAlignment="1">
      <alignment horizontal="center" vertical="center" wrapText="1"/>
    </xf>
    <xf numFmtId="49" fontId="18" fillId="0" borderId="23" xfId="0" applyNumberFormat="1" applyFont="1" applyFill="1" applyBorder="1" applyAlignment="1">
      <alignment horizontal="center" vertical="center" wrapText="1"/>
    </xf>
    <xf numFmtId="44" fontId="18" fillId="0" borderId="23" xfId="42" applyNumberFormat="1" applyFont="1" applyFill="1" applyBorder="1" applyAlignment="1">
      <alignment horizontal="center" vertical="center" wrapText="1"/>
    </xf>
    <xf numFmtId="0" fontId="18" fillId="0" borderId="23" xfId="0" applyNumberFormat="1" applyFont="1" applyFill="1" applyBorder="1" applyAlignment="1">
      <alignment horizontal="center" vertical="center" wrapText="1"/>
    </xf>
    <xf numFmtId="0" fontId="18" fillId="0" borderId="23" xfId="0" applyNumberFormat="1" applyFont="1" applyFill="1" applyBorder="1" applyAlignment="1">
      <alignment horizontal="center" vertical="center"/>
    </xf>
    <xf numFmtId="2" fontId="18" fillId="0" borderId="25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44" fontId="18" fillId="0" borderId="23" xfId="42" applyNumberFormat="1" applyFont="1" applyBorder="1" applyAlignment="1">
      <alignment horizontal="center" vertical="center"/>
    </xf>
    <xf numFmtId="9" fontId="18" fillId="0" borderId="23" xfId="43" applyNumberFormat="1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44" fontId="18" fillId="0" borderId="0" xfId="42" applyFont="1" applyAlignment="1">
      <alignment horizontal="center" vertical="center"/>
    </xf>
    <xf numFmtId="9" fontId="18" fillId="0" borderId="0" xfId="43" applyFont="1" applyAlignment="1">
      <alignment horizontal="center" vertical="center"/>
    </xf>
    <xf numFmtId="0" fontId="13" fillId="37" borderId="23" xfId="0" applyFont="1" applyFill="1" applyBorder="1" applyAlignment="1">
      <alignment horizontal="center" vertical="center" wrapText="1"/>
    </xf>
    <xf numFmtId="44" fontId="0" fillId="0" borderId="0" xfId="0" applyNumberFormat="1" applyFill="1"/>
    <xf numFmtId="0" fontId="0" fillId="0" borderId="0" xfId="0"/>
    <xf numFmtId="44" fontId="0" fillId="0" borderId="0" xfId="0" applyNumberFormat="1"/>
    <xf numFmtId="44" fontId="18" fillId="0" borderId="0" xfId="42" applyFont="1" applyBorder="1" applyAlignment="1">
      <alignment horizontal="center" vertical="center"/>
    </xf>
    <xf numFmtId="9" fontId="18" fillId="0" borderId="0" xfId="43" applyFont="1" applyBorder="1" applyAlignment="1">
      <alignment horizontal="center" vertical="center"/>
    </xf>
    <xf numFmtId="44" fontId="18" fillId="0" borderId="0" xfId="42" applyNumberFormat="1" applyFont="1" applyBorder="1" applyAlignment="1">
      <alignment horizontal="center" vertical="center"/>
    </xf>
    <xf numFmtId="9" fontId="18" fillId="0" borderId="0" xfId="43" applyNumberFormat="1" applyFont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center" vertical="center"/>
    </xf>
    <xf numFmtId="9" fontId="18" fillId="0" borderId="23" xfId="43" applyFont="1" applyBorder="1" applyAlignment="1">
      <alignment horizontal="center" vertical="center"/>
    </xf>
    <xf numFmtId="9" fontId="0" fillId="0" borderId="23" xfId="0" applyNumberFormat="1" applyBorder="1" applyAlignment="1">
      <alignment horizontal="center" vertical="center"/>
    </xf>
    <xf numFmtId="44" fontId="18" fillId="0" borderId="23" xfId="0" applyNumberFormat="1" applyFont="1" applyBorder="1"/>
    <xf numFmtId="0" fontId="19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1C245E"/>
      <color rgb="FF5062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125413</xdr:rowOff>
    </xdr:from>
    <xdr:to>
      <xdr:col>2</xdr:col>
      <xdr:colOff>320420</xdr:colOff>
      <xdr:row>0</xdr:row>
      <xdr:rowOff>586581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125413"/>
          <a:ext cx="2475450" cy="457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7E0B4-1E70-47F4-9CF3-6B6F2AC30CB5}">
  <dimension ref="A1:Z24"/>
  <sheetViews>
    <sheetView showGridLines="0" tabSelected="1" zoomScale="80" zoomScaleNormal="80" workbookViewId="0">
      <selection activeCell="C9" sqref="C9"/>
    </sheetView>
  </sheetViews>
  <sheetFormatPr defaultColWidth="11.28515625" defaultRowHeight="15" x14ac:dyDescent="0.25"/>
  <cols>
    <col min="1" max="1" width="13.42578125" customWidth="1"/>
    <col min="2" max="2" width="19.42578125" customWidth="1"/>
    <col min="3" max="3" width="16" customWidth="1"/>
    <col min="4" max="4" width="13.42578125" customWidth="1"/>
    <col min="5" max="5" width="11.42578125" style="46" customWidth="1"/>
    <col min="6" max="6" width="8.42578125" customWidth="1"/>
    <col min="7" max="7" width="11.7109375" customWidth="1"/>
    <col min="8" max="8" width="9.5703125" style="46" customWidth="1"/>
    <col min="9" max="9" width="15.140625" customWidth="1"/>
    <col min="10" max="10" width="9.140625" customWidth="1"/>
    <col min="11" max="11" width="10.140625" customWidth="1"/>
    <col min="12" max="12" width="9" customWidth="1"/>
    <col min="13" max="13" width="11.5703125" customWidth="1"/>
    <col min="14" max="14" width="16.7109375" customWidth="1"/>
    <col min="15" max="15" width="7.140625" customWidth="1"/>
    <col min="16" max="16" width="13.5703125" style="46" customWidth="1"/>
    <col min="17" max="17" width="14.140625" customWidth="1"/>
    <col min="18" max="18" width="9.140625" customWidth="1"/>
    <col min="19" max="20" width="11.28515625" style="22"/>
    <col min="21" max="21" width="9.5703125" style="12" customWidth="1"/>
    <col min="22" max="22" width="7.42578125" customWidth="1"/>
    <col min="23" max="23" width="18.85546875" customWidth="1"/>
    <col min="24" max="24" width="18.5703125" customWidth="1"/>
    <col min="25" max="25" width="11.5703125" customWidth="1"/>
    <col min="26" max="26" width="12.42578125" customWidth="1"/>
  </cols>
  <sheetData>
    <row r="1" spans="1:26" ht="53.1" customHeight="1" x14ac:dyDescent="0.25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6" s="22" customFormat="1" ht="32.1" customHeight="1" x14ac:dyDescent="0.25">
      <c r="A2" s="62" t="s">
        <v>55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spans="1:26" s="22" customFormat="1" ht="42.6" customHeight="1" x14ac:dyDescent="0.25">
      <c r="A3" s="61" t="s">
        <v>59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W3" s="58" t="s">
        <v>61</v>
      </c>
      <c r="X3" s="60"/>
      <c r="Y3" s="60"/>
      <c r="Z3" s="60"/>
    </row>
    <row r="4" spans="1:26" ht="92.25" customHeight="1" x14ac:dyDescent="0.25">
      <c r="A4" s="28" t="s">
        <v>39</v>
      </c>
      <c r="B4" s="29" t="s">
        <v>5</v>
      </c>
      <c r="C4" s="29" t="s">
        <v>32</v>
      </c>
      <c r="D4" s="29" t="s">
        <v>62</v>
      </c>
      <c r="E4" s="29" t="s">
        <v>34</v>
      </c>
      <c r="F4" s="29" t="s">
        <v>24</v>
      </c>
      <c r="G4" s="29" t="s">
        <v>2</v>
      </c>
      <c r="H4" s="29" t="s">
        <v>14</v>
      </c>
      <c r="I4" s="29" t="s">
        <v>63</v>
      </c>
      <c r="J4" s="29" t="s">
        <v>57</v>
      </c>
      <c r="K4" s="44" t="s">
        <v>64</v>
      </c>
      <c r="L4" s="29" t="s">
        <v>58</v>
      </c>
      <c r="M4" s="29" t="s">
        <v>36</v>
      </c>
      <c r="N4" s="29" t="s">
        <v>60</v>
      </c>
      <c r="O4" s="29" t="s">
        <v>31</v>
      </c>
      <c r="P4" s="29" t="s">
        <v>66</v>
      </c>
      <c r="Q4" s="29" t="s">
        <v>69</v>
      </c>
      <c r="R4" s="29" t="s">
        <v>51</v>
      </c>
      <c r="S4" s="29" t="s">
        <v>52</v>
      </c>
      <c r="T4" s="29" t="s">
        <v>53</v>
      </c>
      <c r="U4" s="30" t="s">
        <v>19</v>
      </c>
      <c r="W4" s="24" t="s">
        <v>23</v>
      </c>
      <c r="X4" s="25" t="s">
        <v>22</v>
      </c>
      <c r="Y4" s="26" t="s">
        <v>20</v>
      </c>
      <c r="Z4" s="27" t="s">
        <v>21</v>
      </c>
    </row>
    <row r="5" spans="1:26" s="46" customFormat="1" ht="14.45" customHeight="1" x14ac:dyDescent="0.25">
      <c r="A5" s="31" t="s">
        <v>42</v>
      </c>
      <c r="B5" s="32" t="s">
        <v>56</v>
      </c>
      <c r="C5" s="33">
        <v>1507247.04</v>
      </c>
      <c r="D5" s="34">
        <v>1100</v>
      </c>
      <c r="E5" s="34" t="s">
        <v>54</v>
      </c>
      <c r="F5" s="34">
        <v>0</v>
      </c>
      <c r="G5" s="34" t="s">
        <v>6</v>
      </c>
      <c r="H5" s="34" t="s">
        <v>16</v>
      </c>
      <c r="I5" s="34">
        <v>0</v>
      </c>
      <c r="J5" s="34" t="s">
        <v>7</v>
      </c>
      <c r="K5" s="34">
        <v>1</v>
      </c>
      <c r="L5" s="34" t="s">
        <v>7</v>
      </c>
      <c r="M5" s="34">
        <v>1</v>
      </c>
      <c r="N5" s="34" t="s">
        <v>7</v>
      </c>
      <c r="O5" s="35">
        <v>1</v>
      </c>
      <c r="P5" s="34" t="s">
        <v>67</v>
      </c>
      <c r="Q5" s="34">
        <v>0.5</v>
      </c>
      <c r="R5" s="34" t="s">
        <v>7</v>
      </c>
      <c r="S5" s="34">
        <v>68.900000000000006</v>
      </c>
      <c r="T5" s="34">
        <v>0.25</v>
      </c>
      <c r="U5" s="36">
        <v>2.75</v>
      </c>
      <c r="V5" s="37"/>
      <c r="W5" s="38" t="s">
        <v>15</v>
      </c>
      <c r="X5" s="39">
        <v>813759.95</v>
      </c>
      <c r="Y5" s="40">
        <v>0.24268070884326784</v>
      </c>
      <c r="Z5" s="41">
        <v>2</v>
      </c>
    </row>
    <row r="6" spans="1:26" s="46" customFormat="1" ht="14.45" customHeight="1" x14ac:dyDescent="0.25">
      <c r="A6" s="31" t="s">
        <v>43</v>
      </c>
      <c r="B6" s="32" t="s">
        <v>56</v>
      </c>
      <c r="C6" s="33">
        <v>677173.86</v>
      </c>
      <c r="D6" s="34">
        <v>300</v>
      </c>
      <c r="E6" s="34" t="s">
        <v>54</v>
      </c>
      <c r="F6" s="34">
        <v>0</v>
      </c>
      <c r="G6" s="34" t="s">
        <v>6</v>
      </c>
      <c r="H6" s="34" t="s">
        <v>16</v>
      </c>
      <c r="I6" s="34">
        <v>0</v>
      </c>
      <c r="J6" s="34" t="s">
        <v>7</v>
      </c>
      <c r="K6" s="34">
        <v>1</v>
      </c>
      <c r="L6" s="34" t="s">
        <v>8</v>
      </c>
      <c r="M6" s="34">
        <v>0</v>
      </c>
      <c r="N6" s="34" t="s">
        <v>8</v>
      </c>
      <c r="O6" s="35">
        <v>0</v>
      </c>
      <c r="P6" s="34" t="s">
        <v>68</v>
      </c>
      <c r="Q6" s="34">
        <v>1</v>
      </c>
      <c r="R6" s="34" t="s">
        <v>7</v>
      </c>
      <c r="S6" s="34">
        <v>73</v>
      </c>
      <c r="T6" s="34">
        <v>0.25</v>
      </c>
      <c r="U6" s="36">
        <v>1.25</v>
      </c>
      <c r="V6" s="37"/>
      <c r="W6" s="38" t="s">
        <v>16</v>
      </c>
      <c r="X6" s="39">
        <v>2539452.4</v>
      </c>
      <c r="Y6" s="40">
        <v>0.75731929115673213</v>
      </c>
      <c r="Z6" s="41">
        <v>0</v>
      </c>
    </row>
    <row r="7" spans="1:26" s="46" customFormat="1" ht="14.45" customHeight="1" x14ac:dyDescent="0.25">
      <c r="A7" s="31" t="s">
        <v>44</v>
      </c>
      <c r="B7" s="32" t="s">
        <v>56</v>
      </c>
      <c r="C7" s="33">
        <v>21293.52</v>
      </c>
      <c r="D7" s="34">
        <v>7.6</v>
      </c>
      <c r="E7" s="34" t="s">
        <v>65</v>
      </c>
      <c r="F7" s="34">
        <v>2</v>
      </c>
      <c r="G7" s="34" t="s">
        <v>6</v>
      </c>
      <c r="H7" s="34" t="s">
        <v>16</v>
      </c>
      <c r="I7" s="34">
        <v>0</v>
      </c>
      <c r="J7" s="34" t="s">
        <v>7</v>
      </c>
      <c r="K7" s="34">
        <v>1</v>
      </c>
      <c r="L7" s="34" t="s">
        <v>7</v>
      </c>
      <c r="M7" s="34">
        <v>1</v>
      </c>
      <c r="N7" s="34" t="s">
        <v>8</v>
      </c>
      <c r="O7" s="35">
        <v>0</v>
      </c>
      <c r="P7" s="34" t="s">
        <v>68</v>
      </c>
      <c r="Q7" s="34">
        <v>1</v>
      </c>
      <c r="R7" s="34" t="s">
        <v>8</v>
      </c>
      <c r="S7" s="34">
        <v>59.8</v>
      </c>
      <c r="T7" s="34">
        <v>0.25</v>
      </c>
      <c r="U7" s="36">
        <v>4.25</v>
      </c>
      <c r="V7" s="37"/>
      <c r="W7" s="38" t="s">
        <v>54</v>
      </c>
      <c r="X7" s="39">
        <v>2658672.86</v>
      </c>
      <c r="Y7" s="40">
        <v>0.79287339497005005</v>
      </c>
      <c r="Z7" s="41">
        <v>0</v>
      </c>
    </row>
    <row r="8" spans="1:26" s="46" customFormat="1" ht="14.45" customHeight="1" x14ac:dyDescent="0.25">
      <c r="A8" s="31" t="s">
        <v>45</v>
      </c>
      <c r="B8" s="32" t="s">
        <v>56</v>
      </c>
      <c r="C8" s="33">
        <v>74065.42</v>
      </c>
      <c r="D8" s="34">
        <v>24</v>
      </c>
      <c r="E8" s="34" t="s">
        <v>65</v>
      </c>
      <c r="F8" s="34">
        <v>2</v>
      </c>
      <c r="G8" s="34" t="s">
        <v>6</v>
      </c>
      <c r="H8" s="34" t="s">
        <v>16</v>
      </c>
      <c r="I8" s="34">
        <v>0</v>
      </c>
      <c r="J8" s="34" t="s">
        <v>7</v>
      </c>
      <c r="K8" s="34">
        <v>1</v>
      </c>
      <c r="L8" s="34" t="s">
        <v>7</v>
      </c>
      <c r="M8" s="34">
        <v>1</v>
      </c>
      <c r="N8" s="34" t="s">
        <v>8</v>
      </c>
      <c r="O8" s="35">
        <v>0</v>
      </c>
      <c r="P8" s="34" t="s">
        <v>68</v>
      </c>
      <c r="Q8" s="34">
        <v>1</v>
      </c>
      <c r="R8" s="34" t="s">
        <v>7</v>
      </c>
      <c r="S8" s="34">
        <v>80.099999999999994</v>
      </c>
      <c r="T8" s="34">
        <v>1</v>
      </c>
      <c r="U8" s="36">
        <v>5</v>
      </c>
      <c r="V8" s="37"/>
      <c r="W8" s="38" t="s">
        <v>40</v>
      </c>
      <c r="X8" s="39">
        <v>694539.49000000011</v>
      </c>
      <c r="Y8" s="40">
        <v>0.2071266050299499</v>
      </c>
      <c r="Z8" s="41">
        <v>2</v>
      </c>
    </row>
    <row r="9" spans="1:26" s="46" customFormat="1" ht="14.45" customHeight="1" x14ac:dyDescent="0.25">
      <c r="A9" s="31" t="s">
        <v>50</v>
      </c>
      <c r="B9" s="32" t="s">
        <v>56</v>
      </c>
      <c r="C9" s="33">
        <v>147668.64000000001</v>
      </c>
      <c r="D9" s="34">
        <v>60</v>
      </c>
      <c r="E9" s="34" t="s">
        <v>65</v>
      </c>
      <c r="F9" s="34">
        <v>2</v>
      </c>
      <c r="G9" s="34" t="s">
        <v>6</v>
      </c>
      <c r="H9" s="34" t="s">
        <v>16</v>
      </c>
      <c r="I9" s="34">
        <v>0</v>
      </c>
      <c r="J9" s="34" t="s">
        <v>7</v>
      </c>
      <c r="K9" s="34">
        <v>1</v>
      </c>
      <c r="L9" s="34" t="s">
        <v>7</v>
      </c>
      <c r="M9" s="34">
        <v>1</v>
      </c>
      <c r="N9" s="34" t="s">
        <v>7</v>
      </c>
      <c r="O9" s="35">
        <v>1</v>
      </c>
      <c r="P9" s="34" t="s">
        <v>68</v>
      </c>
      <c r="Q9" s="34">
        <v>1</v>
      </c>
      <c r="R9" s="34" t="s">
        <v>8</v>
      </c>
      <c r="S9" s="34">
        <v>100</v>
      </c>
      <c r="T9" s="34">
        <v>2</v>
      </c>
      <c r="U9" s="36">
        <v>7</v>
      </c>
      <c r="V9" s="37"/>
      <c r="W9" s="38" t="s">
        <v>29</v>
      </c>
      <c r="X9" s="39">
        <v>2676038.4900000002</v>
      </c>
      <c r="Y9" s="40">
        <v>0.79805219910990732</v>
      </c>
      <c r="Z9" s="41">
        <v>1</v>
      </c>
    </row>
    <row r="10" spans="1:26" s="46" customFormat="1" ht="14.45" customHeight="1" x14ac:dyDescent="0.25">
      <c r="A10" s="31" t="s">
        <v>41</v>
      </c>
      <c r="B10" s="32" t="s">
        <v>56</v>
      </c>
      <c r="C10" s="33">
        <v>474251.96</v>
      </c>
      <c r="D10" s="34">
        <v>180</v>
      </c>
      <c r="E10" s="34" t="s">
        <v>54</v>
      </c>
      <c r="F10" s="34">
        <v>0</v>
      </c>
      <c r="G10" s="34" t="s">
        <v>10</v>
      </c>
      <c r="H10" s="34" t="s">
        <v>15</v>
      </c>
      <c r="I10" s="34">
        <v>2</v>
      </c>
      <c r="J10" s="34" t="s">
        <v>7</v>
      </c>
      <c r="K10" s="34">
        <v>1</v>
      </c>
      <c r="L10" s="34" t="s">
        <v>7</v>
      </c>
      <c r="M10" s="34">
        <v>1</v>
      </c>
      <c r="N10" s="34" t="s">
        <v>7</v>
      </c>
      <c r="O10" s="35">
        <v>1</v>
      </c>
      <c r="P10" s="34" t="s">
        <v>67</v>
      </c>
      <c r="Q10" s="34">
        <v>0.5</v>
      </c>
      <c r="R10" s="34" t="s">
        <v>7</v>
      </c>
      <c r="S10" s="34">
        <v>66.900000000000006</v>
      </c>
      <c r="T10" s="34">
        <v>0.25</v>
      </c>
      <c r="U10" s="36">
        <v>4.75</v>
      </c>
      <c r="V10" s="37"/>
      <c r="W10" s="38" t="s">
        <v>37</v>
      </c>
      <c r="X10" s="39">
        <v>2241171.56</v>
      </c>
      <c r="Y10" s="40">
        <v>0.66836553312825531</v>
      </c>
      <c r="Z10" s="41">
        <v>1</v>
      </c>
    </row>
    <row r="11" spans="1:26" s="46" customFormat="1" ht="14.45" customHeight="1" x14ac:dyDescent="0.25">
      <c r="A11" s="31" t="s">
        <v>49</v>
      </c>
      <c r="B11" s="32" t="s">
        <v>56</v>
      </c>
      <c r="C11" s="33">
        <v>104204.05</v>
      </c>
      <c r="D11" s="34">
        <v>24.98</v>
      </c>
      <c r="E11" s="34" t="s">
        <v>65</v>
      </c>
      <c r="F11" s="34">
        <v>2</v>
      </c>
      <c r="G11" s="34" t="s">
        <v>10</v>
      </c>
      <c r="H11" s="34" t="s">
        <v>15</v>
      </c>
      <c r="I11" s="34">
        <v>2</v>
      </c>
      <c r="J11" s="34" t="s">
        <v>7</v>
      </c>
      <c r="K11" s="34">
        <v>1</v>
      </c>
      <c r="L11" s="34" t="s">
        <v>7</v>
      </c>
      <c r="M11" s="34">
        <v>1</v>
      </c>
      <c r="N11" s="34" t="s">
        <v>8</v>
      </c>
      <c r="O11" s="35">
        <v>0</v>
      </c>
      <c r="P11" s="34" t="s">
        <v>68</v>
      </c>
      <c r="Q11" s="34">
        <v>1</v>
      </c>
      <c r="R11" s="34" t="s">
        <v>7</v>
      </c>
      <c r="S11" s="34">
        <v>99.8</v>
      </c>
      <c r="T11" s="34">
        <v>2</v>
      </c>
      <c r="U11" s="36">
        <v>8</v>
      </c>
      <c r="V11" s="37"/>
      <c r="W11" s="38" t="s">
        <v>70</v>
      </c>
      <c r="X11" s="39">
        <v>1371713.35</v>
      </c>
      <c r="Y11" s="40">
        <v>0.40907440592004263</v>
      </c>
      <c r="Z11" s="41">
        <v>1</v>
      </c>
    </row>
    <row r="12" spans="1:26" ht="14.45" customHeight="1" x14ac:dyDescent="0.25">
      <c r="A12" s="31" t="s">
        <v>47</v>
      </c>
      <c r="B12" s="32" t="s">
        <v>56</v>
      </c>
      <c r="C12" s="33">
        <v>70847.350000000006</v>
      </c>
      <c r="D12" s="34">
        <v>24.36</v>
      </c>
      <c r="E12" s="34" t="s">
        <v>65</v>
      </c>
      <c r="F12" s="34">
        <v>2</v>
      </c>
      <c r="G12" s="34" t="s">
        <v>10</v>
      </c>
      <c r="H12" s="34" t="s">
        <v>15</v>
      </c>
      <c r="I12" s="34">
        <v>2</v>
      </c>
      <c r="J12" s="34" t="s">
        <v>7</v>
      </c>
      <c r="K12" s="34">
        <v>1</v>
      </c>
      <c r="L12" s="34" t="s">
        <v>7</v>
      </c>
      <c r="M12" s="34">
        <v>1</v>
      </c>
      <c r="N12" s="34" t="s">
        <v>8</v>
      </c>
      <c r="O12" s="35">
        <v>0</v>
      </c>
      <c r="P12" s="34" t="s">
        <v>68</v>
      </c>
      <c r="Q12" s="34">
        <v>1</v>
      </c>
      <c r="R12" s="34" t="s">
        <v>7</v>
      </c>
      <c r="S12" s="34">
        <v>92.9</v>
      </c>
      <c r="T12" s="34">
        <v>1</v>
      </c>
      <c r="U12" s="36">
        <v>7</v>
      </c>
      <c r="V12" s="37"/>
      <c r="W12" s="38" t="s">
        <v>71</v>
      </c>
      <c r="X12" s="39">
        <v>1981499</v>
      </c>
      <c r="Y12" s="40">
        <v>0.59092559407995737</v>
      </c>
      <c r="Z12" s="41">
        <v>0.5</v>
      </c>
    </row>
    <row r="13" spans="1:26" ht="14.45" customHeight="1" x14ac:dyDescent="0.25">
      <c r="A13" s="31" t="s">
        <v>48</v>
      </c>
      <c r="B13" s="32" t="s">
        <v>56</v>
      </c>
      <c r="C13" s="33">
        <v>164456.59</v>
      </c>
      <c r="D13" s="34">
        <v>66.599999999999994</v>
      </c>
      <c r="E13" s="34" t="s">
        <v>65</v>
      </c>
      <c r="F13" s="34">
        <v>2</v>
      </c>
      <c r="G13" s="34" t="s">
        <v>10</v>
      </c>
      <c r="H13" s="34" t="s">
        <v>15</v>
      </c>
      <c r="I13" s="34">
        <v>2</v>
      </c>
      <c r="J13" s="34" t="s">
        <v>7</v>
      </c>
      <c r="K13" s="34">
        <v>1</v>
      </c>
      <c r="L13" s="34" t="s">
        <v>7</v>
      </c>
      <c r="M13" s="34">
        <v>1</v>
      </c>
      <c r="N13" s="34" t="s">
        <v>8</v>
      </c>
      <c r="O13" s="35">
        <v>0</v>
      </c>
      <c r="P13" s="34" t="s">
        <v>68</v>
      </c>
      <c r="Q13" s="34">
        <v>1</v>
      </c>
      <c r="R13" s="34" t="s">
        <v>7</v>
      </c>
      <c r="S13" s="34">
        <v>92.9</v>
      </c>
      <c r="T13" s="34">
        <v>1</v>
      </c>
      <c r="U13" s="36">
        <v>7</v>
      </c>
      <c r="V13" s="37"/>
      <c r="W13" s="53" t="s">
        <v>74</v>
      </c>
      <c r="X13" s="57">
        <v>2679966.38</v>
      </c>
      <c r="Y13" s="56">
        <v>0.8</v>
      </c>
      <c r="Z13" s="54">
        <v>0.25</v>
      </c>
    </row>
    <row r="14" spans="1:26" ht="14.45" customHeight="1" x14ac:dyDescent="0.25">
      <c r="A14" s="31" t="s">
        <v>46</v>
      </c>
      <c r="B14" s="32" t="s">
        <v>56</v>
      </c>
      <c r="C14" s="33">
        <v>112003.92</v>
      </c>
      <c r="D14" s="34">
        <v>37.5</v>
      </c>
      <c r="E14" s="34" t="s">
        <v>65</v>
      </c>
      <c r="F14" s="34">
        <v>2</v>
      </c>
      <c r="G14" s="34" t="s">
        <v>6</v>
      </c>
      <c r="H14" s="34" t="s">
        <v>16</v>
      </c>
      <c r="I14" s="34">
        <v>0</v>
      </c>
      <c r="J14" s="34" t="s">
        <v>7</v>
      </c>
      <c r="K14" s="34">
        <v>1</v>
      </c>
      <c r="L14" s="34" t="s">
        <v>7</v>
      </c>
      <c r="M14" s="34">
        <v>1</v>
      </c>
      <c r="N14" s="34" t="s">
        <v>7</v>
      </c>
      <c r="O14" s="35">
        <v>1</v>
      </c>
      <c r="P14" s="34" t="s">
        <v>68</v>
      </c>
      <c r="Q14" s="34">
        <v>1</v>
      </c>
      <c r="R14" s="34" t="s">
        <v>7</v>
      </c>
      <c r="S14" s="34">
        <v>80.3</v>
      </c>
      <c r="T14" s="34">
        <v>1</v>
      </c>
      <c r="U14" s="36">
        <v>6</v>
      </c>
      <c r="V14" s="37"/>
      <c r="W14" s="38" t="s">
        <v>73</v>
      </c>
      <c r="X14" s="39">
        <v>421373.28</v>
      </c>
      <c r="Y14" s="55">
        <v>0.13</v>
      </c>
      <c r="Z14" s="41">
        <v>1</v>
      </c>
    </row>
    <row r="15" spans="1:26" ht="14.45" customHeight="1" x14ac:dyDescent="0.25">
      <c r="V15" s="37"/>
      <c r="W15" s="38" t="s">
        <v>72</v>
      </c>
      <c r="X15" s="39">
        <v>251872.69</v>
      </c>
      <c r="Y15" s="55">
        <v>0.08</v>
      </c>
      <c r="Z15" s="41">
        <v>2</v>
      </c>
    </row>
    <row r="16" spans="1:26" ht="14.45" customHeight="1" x14ac:dyDescent="0.25">
      <c r="H16" s="52"/>
      <c r="V16" s="37"/>
      <c r="W16" s="38" t="s">
        <v>25</v>
      </c>
      <c r="X16" s="39">
        <v>3353212.35</v>
      </c>
      <c r="Y16" s="40"/>
      <c r="Z16" s="41"/>
    </row>
    <row r="17" spans="2:26" x14ac:dyDescent="0.25">
      <c r="V17" s="37"/>
      <c r="W17" s="23"/>
      <c r="X17" s="48"/>
      <c r="Y17" s="49"/>
      <c r="Z17" s="23"/>
    </row>
    <row r="18" spans="2:26" x14ac:dyDescent="0.25">
      <c r="V18" s="37"/>
      <c r="W18" s="23"/>
      <c r="X18" s="50"/>
      <c r="Y18" s="51"/>
      <c r="Z18" s="23"/>
    </row>
    <row r="19" spans="2:26" x14ac:dyDescent="0.25">
      <c r="V19" s="37"/>
      <c r="W19" s="37"/>
      <c r="X19" s="42"/>
      <c r="Y19" s="43"/>
      <c r="Z19" s="37"/>
    </row>
    <row r="20" spans="2:26" x14ac:dyDescent="0.25">
      <c r="W20" s="1"/>
      <c r="X20" s="3"/>
    </row>
    <row r="22" spans="2:26" x14ac:dyDescent="0.25">
      <c r="B22" s="2"/>
    </row>
    <row r="23" spans="2:26" x14ac:dyDescent="0.25">
      <c r="B23" s="45"/>
    </row>
    <row r="24" spans="2:26" x14ac:dyDescent="0.25">
      <c r="B24" s="45"/>
      <c r="G24" s="2"/>
      <c r="H24" s="47"/>
    </row>
  </sheetData>
  <sortState xmlns:xlrd2="http://schemas.microsoft.com/office/spreadsheetml/2017/richdata2" ref="A5:U18">
    <sortCondition descending="1" ref="U5:U18"/>
  </sortState>
  <mergeCells count="4">
    <mergeCell ref="A1:U1"/>
    <mergeCell ref="W3:Z3"/>
    <mergeCell ref="A3:U3"/>
    <mergeCell ref="A2:U2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51CE5-0A25-4FF5-A6A3-AB5C71C38B65}">
  <dimension ref="A1:X8"/>
  <sheetViews>
    <sheetView showGridLines="0" topLeftCell="P1" workbookViewId="0">
      <selection activeCell="T1" sqref="T1:T1048576"/>
    </sheetView>
  </sheetViews>
  <sheetFormatPr defaultRowHeight="15" x14ac:dyDescent="0.25"/>
  <cols>
    <col min="6" max="6" width="12.28515625" customWidth="1"/>
    <col min="20" max="20" width="15.140625" customWidth="1"/>
    <col min="21" max="21" width="6.85546875" style="10" customWidth="1"/>
    <col min="22" max="22" width="13.5703125" customWidth="1"/>
    <col min="23" max="23" width="14.42578125" customWidth="1"/>
    <col min="24" max="24" width="10.85546875" customWidth="1"/>
  </cols>
  <sheetData>
    <row r="1" spans="1:24" ht="75" x14ac:dyDescent="0.25">
      <c r="A1" s="17" t="s">
        <v>0</v>
      </c>
      <c r="B1" s="18" t="s">
        <v>5</v>
      </c>
      <c r="C1" s="18" t="s">
        <v>32</v>
      </c>
      <c r="D1" s="18" t="s">
        <v>1</v>
      </c>
      <c r="E1" s="18" t="s">
        <v>34</v>
      </c>
      <c r="F1" s="18" t="s">
        <v>24</v>
      </c>
      <c r="G1" s="18" t="s">
        <v>2</v>
      </c>
      <c r="H1" s="18" t="s">
        <v>14</v>
      </c>
      <c r="I1" s="18" t="s">
        <v>35</v>
      </c>
      <c r="J1" s="18" t="s">
        <v>27</v>
      </c>
      <c r="K1" s="18" t="s">
        <v>28</v>
      </c>
      <c r="L1" s="18" t="s">
        <v>29</v>
      </c>
      <c r="M1" s="18" t="s">
        <v>36</v>
      </c>
      <c r="N1" s="18" t="s">
        <v>3</v>
      </c>
      <c r="O1" s="18" t="s">
        <v>30</v>
      </c>
      <c r="P1" s="18" t="s">
        <v>37</v>
      </c>
      <c r="Q1" s="18" t="s">
        <v>31</v>
      </c>
      <c r="R1" s="18" t="s">
        <v>4</v>
      </c>
      <c r="S1" s="18" t="s">
        <v>33</v>
      </c>
      <c r="T1" s="19" t="s">
        <v>38</v>
      </c>
      <c r="V1" s="9" t="s">
        <v>23</v>
      </c>
      <c r="W1" s="4" t="s">
        <v>22</v>
      </c>
      <c r="X1" s="11" t="s">
        <v>20</v>
      </c>
    </row>
    <row r="2" spans="1:24" ht="30" x14ac:dyDescent="0.25">
      <c r="A2" s="13" t="s">
        <v>12</v>
      </c>
      <c r="B2" s="14" t="s">
        <v>9</v>
      </c>
      <c r="C2" s="14">
        <v>5808540</v>
      </c>
      <c r="D2" s="14">
        <v>1850</v>
      </c>
      <c r="E2" s="14" t="s">
        <v>17</v>
      </c>
      <c r="F2" s="14">
        <v>0</v>
      </c>
      <c r="G2" s="14" t="s">
        <v>10</v>
      </c>
      <c r="H2" s="14" t="s">
        <v>15</v>
      </c>
      <c r="I2" s="15">
        <v>2</v>
      </c>
      <c r="J2" s="14" t="s">
        <v>7</v>
      </c>
      <c r="K2" s="14">
        <v>1</v>
      </c>
      <c r="L2" s="14" t="s">
        <v>7</v>
      </c>
      <c r="M2" s="14">
        <v>1</v>
      </c>
      <c r="N2" s="14" t="s">
        <v>8</v>
      </c>
      <c r="O2" s="14">
        <v>0</v>
      </c>
      <c r="P2" s="14" t="s">
        <v>8</v>
      </c>
      <c r="Q2" s="14">
        <v>0</v>
      </c>
      <c r="R2" s="14" t="s">
        <v>11</v>
      </c>
      <c r="S2" s="14">
        <v>1</v>
      </c>
      <c r="T2" s="16">
        <v>4</v>
      </c>
      <c r="V2" s="5" t="s">
        <v>15</v>
      </c>
      <c r="W2" s="6">
        <f>SUMIF(H:H,"A",C:C)</f>
        <v>5808540</v>
      </c>
      <c r="X2" s="20">
        <f>Total_Incentives!$W2/W6</f>
        <v>0.45510839332886943</v>
      </c>
    </row>
    <row r="3" spans="1:24" ht="30" x14ac:dyDescent="0.25">
      <c r="A3" s="13" t="s">
        <v>13</v>
      </c>
      <c r="B3" s="14" t="s">
        <v>9</v>
      </c>
      <c r="C3" s="14">
        <v>6954441.4900000002</v>
      </c>
      <c r="D3" s="14">
        <v>2000</v>
      </c>
      <c r="E3" s="14" t="s">
        <v>17</v>
      </c>
      <c r="F3" s="14">
        <v>0</v>
      </c>
      <c r="G3" s="14" t="s">
        <v>6</v>
      </c>
      <c r="H3" s="14" t="s">
        <v>16</v>
      </c>
      <c r="I3" s="15">
        <v>0.5</v>
      </c>
      <c r="J3" s="14" t="s">
        <v>7</v>
      </c>
      <c r="K3" s="14">
        <v>1</v>
      </c>
      <c r="L3" s="14" t="s">
        <v>7</v>
      </c>
      <c r="M3" s="14">
        <v>1</v>
      </c>
      <c r="N3" s="14" t="s">
        <v>8</v>
      </c>
      <c r="O3" s="14">
        <v>0</v>
      </c>
      <c r="P3" s="14" t="s">
        <v>8</v>
      </c>
      <c r="Q3" s="14">
        <v>0</v>
      </c>
      <c r="R3" s="14" t="s">
        <v>11</v>
      </c>
      <c r="S3" s="14">
        <v>1</v>
      </c>
      <c r="T3" s="15">
        <v>2.5</v>
      </c>
      <c r="V3" s="5" t="s">
        <v>16</v>
      </c>
      <c r="W3" s="6">
        <f>SUMIF(H:H,"B",C:C)</f>
        <v>6954441.4900000002</v>
      </c>
      <c r="X3" s="20">
        <f>Total_Incentives!$W3/W6</f>
        <v>0.54489160667113057</v>
      </c>
    </row>
    <row r="4" spans="1:24" x14ac:dyDescent="0.25">
      <c r="V4" s="5" t="s">
        <v>17</v>
      </c>
      <c r="W4" s="6">
        <f>SUM(C:C)</f>
        <v>12762981.49</v>
      </c>
      <c r="X4" s="20">
        <f>Total_Incentives!$W4/W6</f>
        <v>1</v>
      </c>
    </row>
    <row r="5" spans="1:24" x14ac:dyDescent="0.25">
      <c r="V5" s="5" t="s">
        <v>18</v>
      </c>
      <c r="W5" s="6">
        <f>SUMIF(C:C,"&lt;=250",F:F)</f>
        <v>0</v>
      </c>
      <c r="X5" s="20"/>
    </row>
    <row r="6" spans="1:24" x14ac:dyDescent="0.25">
      <c r="V6" s="7" t="s">
        <v>25</v>
      </c>
      <c r="W6" s="8">
        <f>SUM(W2:W3)</f>
        <v>12762981.49</v>
      </c>
      <c r="X6" s="21"/>
    </row>
    <row r="7" spans="1:24" x14ac:dyDescent="0.25">
      <c r="X7" s="10"/>
    </row>
    <row r="8" spans="1:24" x14ac:dyDescent="0.25">
      <c r="V8" t="s">
        <v>26</v>
      </c>
      <c r="W8" s="2">
        <f>12500000-W6</f>
        <v>-262981.49000000022</v>
      </c>
      <c r="X8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E55A311CE7F04686E2C00C63FEEB98" ma:contentTypeVersion="13" ma:contentTypeDescription="Create a new document." ma:contentTypeScope="" ma:versionID="8c7bdea79174804f13de7c9fbff91fef">
  <xsd:schema xmlns:xsd="http://www.w3.org/2001/XMLSchema" xmlns:xs="http://www.w3.org/2001/XMLSchema" xmlns:p="http://schemas.microsoft.com/office/2006/metadata/properties" xmlns:ns3="babf9b5b-49fb-4a3d-9eb1-9e6b5edd58f7" xmlns:ns4="13fcd1a0-f6fa-4343-90b6-c873cb810e1a" targetNamespace="http://schemas.microsoft.com/office/2006/metadata/properties" ma:root="true" ma:fieldsID="2d9ae0bbcfb432fe56686da9ce86fdd8" ns3:_="" ns4:_="">
    <xsd:import namespace="babf9b5b-49fb-4a3d-9eb1-9e6b5edd58f7"/>
    <xsd:import namespace="13fcd1a0-f6fa-4343-90b6-c873cb810e1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bf9b5b-49fb-4a3d-9eb1-9e6b5edd5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fcd1a0-f6fa-4343-90b6-c873cb810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9F826E-23AF-457B-830B-65DBDFA418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46C02D-8868-4D0F-B13B-1F6B040CEB66}">
  <ds:schemaRefs>
    <ds:schemaRef ds:uri="babf9b5b-49fb-4a3d-9eb1-9e6b5edd58f7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13fcd1a0-f6fa-4343-90b6-c873cb810e1a"/>
  </ds:schemaRefs>
</ds:datastoreItem>
</file>

<file path=customXml/itemProps3.xml><?xml version="1.0" encoding="utf-8"?>
<ds:datastoreItem xmlns:ds="http://schemas.openxmlformats.org/officeDocument/2006/customXml" ds:itemID="{A95FA9C7-A9D3-45A5-8364-A06F9FED27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bf9b5b-49fb-4a3d-9eb1-9e6b5edd58f7"/>
    <ds:schemaRef ds:uri="13fcd1a0-f6fa-4343-90b6-c873cb810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EJ_Projects</vt:lpstr>
      <vt:lpstr>Total_Incentives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Philbrick</dc:creator>
  <cp:lastModifiedBy>Hannah Magnuson</cp:lastModifiedBy>
  <cp:lastPrinted>2019-08-06T15:44:47Z</cp:lastPrinted>
  <dcterms:created xsi:type="dcterms:W3CDTF">2019-08-02T20:37:48Z</dcterms:created>
  <dcterms:modified xsi:type="dcterms:W3CDTF">2020-09-02T23:20:08Z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0x01010086E55A311CE7F04686E2C00C63FEEB98</vt:lpwstr>
  </property>
</Properties>
</file>